
<file path=[Content_Types].xml><?xml version="1.0" encoding="utf-8"?>
<Types xmlns="http://schemas.openxmlformats.org/package/2006/content-type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autoCompressPictures="0"/>
  <mc:AlternateContent xmlns:mc="http://schemas.openxmlformats.org/markup-compatibility/2006">
    <mc:Choice Requires="x15">
      <x15ac:absPath xmlns:x15ac="http://schemas.microsoft.com/office/spreadsheetml/2010/11/ac" url="/Users/John/Desktop/"/>
    </mc:Choice>
  </mc:AlternateContent>
  <xr:revisionPtr revIDLastSave="0" documentId="13_ncr:1_{AD79E197-4724-4540-9705-232930E4D377}" xr6:coauthVersionLast="47" xr6:coauthVersionMax="47" xr10:uidLastSave="{00000000-0000-0000-0000-000000000000}"/>
  <bookViews>
    <workbookView xWindow="80" yWindow="720" windowWidth="26260" windowHeight="17500" activeTab="3" xr2:uid="{00000000-000D-0000-FFFF-FFFF00000000}"/>
  </bookViews>
  <sheets>
    <sheet name="SMDA" sheetId="25" state="veryHidden" r:id="rId1"/>
    <sheet name="Co ordinates" sheetId="27" r:id="rId2"/>
    <sheet name="VRP Model" sheetId="23" r:id="rId3"/>
    <sheet name="NNR" sheetId="28" r:id="rId4"/>
    <sheet name="Read me first" sheetId="29" r:id="rId5"/>
  </sheets>
  <externalReferences>
    <externalReference r:id="rId6"/>
  </externalReferences>
  <definedNames>
    <definedName name="param_extinc" localSheetId="2" hidden="1">0.5</definedName>
    <definedName name="param_iisbnd" localSheetId="2" hidden="1">0</definedName>
    <definedName name="param_nsfeas" localSheetId="2" hidden="1">0</definedName>
    <definedName name="_xlnm.Print_Area" localSheetId="2">'VRP Model'!$IC$6:$IP$55</definedName>
    <definedName name="solver_adj" localSheetId="2" hidden="1">'VRP Model'!$D$6:$D$54</definedName>
    <definedName name="solver_adj_ob" localSheetId="2" hidden="1">1</definedName>
    <definedName name="solver_cha" localSheetId="2" hidden="1">0</definedName>
    <definedName name="solver_chc1" localSheetId="2" hidden="1">0</definedName>
    <definedName name="solver_chc2" localSheetId="2" hidden="1">0</definedName>
    <definedName name="solver_chc3" localSheetId="2" hidden="1">0</definedName>
    <definedName name="solver_chc4" localSheetId="2" hidden="1">0</definedName>
    <definedName name="solver_chc5" localSheetId="2" hidden="1">0</definedName>
    <definedName name="solver_chn" localSheetId="2" hidden="1">4</definedName>
    <definedName name="solver_chp1" localSheetId="2" hidden="1">0</definedName>
    <definedName name="solver_chp2" localSheetId="2" hidden="1">0</definedName>
    <definedName name="solver_chp3" localSheetId="2" hidden="1">0</definedName>
    <definedName name="solver_chp4" localSheetId="2" hidden="1">0</definedName>
    <definedName name="solver_chp5" localSheetId="2" hidden="1">0</definedName>
    <definedName name="solver_cht" localSheetId="2" hidden="1">0</definedName>
    <definedName name="solver_cir1" localSheetId="2" hidden="1">1</definedName>
    <definedName name="solver_cir2" localSheetId="2" hidden="1">1</definedName>
    <definedName name="solver_cir3" localSheetId="2" hidden="1">1</definedName>
    <definedName name="solver_cir4" localSheetId="2" hidden="1">1</definedName>
    <definedName name="solver_cir5" localSheetId="2" hidden="1">1</definedName>
    <definedName name="solver_con" localSheetId="2" hidden="1">" "</definedName>
    <definedName name="solver_con1" localSheetId="2" hidden="1">" "</definedName>
    <definedName name="solver_con2" localSheetId="2" hidden="1">" "</definedName>
    <definedName name="solver_con3" localSheetId="2" hidden="1">" "</definedName>
    <definedName name="solver_con4" localSheetId="2" hidden="1">" "</definedName>
    <definedName name="solver_con5" localSheetId="2" hidden="1">" "</definedName>
    <definedName name="solver_cvg" localSheetId="2" hidden="1">0.0001</definedName>
    <definedName name="solver_dia" localSheetId="2" hidden="1">5</definedName>
    <definedName name="solver_drv" localSheetId="2" hidden="1">1</definedName>
    <definedName name="solver_eng" localSheetId="2" hidden="1">3</definedName>
    <definedName name="solver_est" localSheetId="2" hidden="1">1</definedName>
    <definedName name="solver_fns" localSheetId="2" hidden="1">0</definedName>
    <definedName name="solver_iao" localSheetId="2" hidden="1">0</definedName>
    <definedName name="solver_ibd" localSheetId="2" hidden="1">2</definedName>
    <definedName name="solver_int" localSheetId="2" hidden="1">0</definedName>
    <definedName name="solver_irs" localSheetId="2" hidden="1">0</definedName>
    <definedName name="solver_ism" localSheetId="2" hidden="1">0</definedName>
    <definedName name="solver_itr" localSheetId="2" hidden="1">90000</definedName>
    <definedName name="solver_legacy" localSheetId="2" hidden="1">1</definedName>
    <definedName name="solver_lhs_ob1" localSheetId="2" hidden="1">0</definedName>
    <definedName name="solver_lhs_ob2" localSheetId="2" hidden="1">0</definedName>
    <definedName name="solver_lhs_ob3" localSheetId="2" hidden="1">0</definedName>
    <definedName name="solver_lhs_ob4" localSheetId="2" hidden="1">0</definedName>
    <definedName name="solver_lhs_ob5" localSheetId="2" hidden="1">0</definedName>
    <definedName name="solver_lhs1" localSheetId="2" hidden="1">'VRP Model'!$D$6:$D$54</definedName>
    <definedName name="solver_lhs2" localSheetId="2" hidden="1">'VRP Model'!$J$10</definedName>
    <definedName name="solver_lhs3" localSheetId="2" hidden="1">'VRP Model'!$J$6:$J$9</definedName>
    <definedName name="solver_lhs4" localSheetId="2" hidden="1">'VRP Model'!$K$6:$K$17</definedName>
    <definedName name="solver_lhs5" localSheetId="2" hidden="1">'VRP Model'!$H$6:$H$8</definedName>
    <definedName name="solver_lin" localSheetId="2" hidden="1">2</definedName>
    <definedName name="solver_loc" localSheetId="2" hidden="1">1</definedName>
    <definedName name="solver_mda" localSheetId="2" hidden="1">4</definedName>
    <definedName name="solver_mdlsearch" localSheetId="2" hidden="1">1</definedName>
    <definedName name="solver_mip" localSheetId="2" hidden="1">50000</definedName>
    <definedName name="solver_mni" localSheetId="2" hidden="1">300</definedName>
    <definedName name="solver_mod" localSheetId="2" hidden="1">3</definedName>
    <definedName name="solver_mrt" localSheetId="2" hidden="1">0.075</definedName>
    <definedName name="solver_msl" localSheetId="2" hidden="1">2</definedName>
    <definedName name="solver_neg" localSheetId="2" hidden="1">1</definedName>
    <definedName name="solver_nod" localSheetId="2" hidden="1">50000</definedName>
    <definedName name="solver_ntr" localSheetId="2" hidden="1">0</definedName>
    <definedName name="solver_ntri" hidden="1">1000</definedName>
    <definedName name="solver_num" localSheetId="2" hidden="1">1</definedName>
    <definedName name="solver_nwt" localSheetId="2" hidden="1">1</definedName>
    <definedName name="solver_obc" localSheetId="2" hidden="1">0</definedName>
    <definedName name="solver_obp" localSheetId="2" hidden="1">0</definedName>
    <definedName name="solver_ofx" localSheetId="2" hidden="1">2</definedName>
    <definedName name="solver_opt" localSheetId="2" hidden="1">'VRP Model'!$I$4</definedName>
    <definedName name="solver_opt_ob" localSheetId="2" hidden="1">1</definedName>
    <definedName name="solver_pre" localSheetId="2" hidden="1">0.000001</definedName>
    <definedName name="solver_pro" localSheetId="2" hidden="1">2</definedName>
    <definedName name="solver_psi" localSheetId="2" hidden="1">0</definedName>
    <definedName name="solver_rbv" localSheetId="2" hidden="1">1</definedName>
    <definedName name="solver_rdp" localSheetId="2" hidden="1">0</definedName>
    <definedName name="solver_reco1" localSheetId="2" hidden="1">0</definedName>
    <definedName name="solver_reco2" localSheetId="2" hidden="1">0</definedName>
    <definedName name="solver_reco3" localSheetId="2" hidden="1">0</definedName>
    <definedName name="solver_reco4" localSheetId="2" hidden="1">0</definedName>
    <definedName name="solver_reco5" localSheetId="2" hidden="1">0</definedName>
    <definedName name="solver_rel1" localSheetId="2" hidden="1">6</definedName>
    <definedName name="solver_rel2" localSheetId="2" hidden="1">2</definedName>
    <definedName name="solver_rel3" localSheetId="2" hidden="1">1</definedName>
    <definedName name="solver_rel4" localSheetId="2" hidden="1">1</definedName>
    <definedName name="solver_rel5" localSheetId="2" hidden="1">3</definedName>
    <definedName name="solver_reo" localSheetId="2" hidden="1">2</definedName>
    <definedName name="solver_rep" localSheetId="2" hidden="1">2</definedName>
    <definedName name="solver_rhs1" localSheetId="2" hidden="1">"alldifferent"</definedName>
    <definedName name="solver_rhs2" localSheetId="2" hidden="1">2745</definedName>
    <definedName name="solver_rhs3" localSheetId="2" hidden="1">700</definedName>
    <definedName name="solver_rhs4" localSheetId="2" hidden="1">10</definedName>
    <definedName name="solver_rhs5" localSheetId="2" hidden="1">1</definedName>
    <definedName name="solver_rlx" localSheetId="2" hidden="1">2</definedName>
    <definedName name="solver_rsd" localSheetId="2" hidden="1">7</definedName>
    <definedName name="solver_rsmp" hidden="1">2</definedName>
    <definedName name="solver_rtr" localSheetId="2" hidden="1">0</definedName>
    <definedName name="solver_rxc1" localSheetId="2" hidden="1">1</definedName>
    <definedName name="solver_rxc2" localSheetId="2" hidden="1">1</definedName>
    <definedName name="solver_rxc3" localSheetId="2" hidden="1">1</definedName>
    <definedName name="solver_rxc4" localSheetId="2" hidden="1">1</definedName>
    <definedName name="solver_rxc5" localSheetId="2" hidden="1">1</definedName>
    <definedName name="solver_rxv" localSheetId="2" hidden="1">1</definedName>
    <definedName name="solver_scl" localSheetId="2" hidden="1">2</definedName>
    <definedName name="solver_seed" hidden="1">0</definedName>
    <definedName name="solver_sel" localSheetId="2" hidden="1">1</definedName>
    <definedName name="solver_sho" localSheetId="2" hidden="1">2</definedName>
    <definedName name="solver_slv" localSheetId="2" hidden="1">0</definedName>
    <definedName name="solver_slvu" localSheetId="2" hidden="1">0</definedName>
    <definedName name="solver_spid" localSheetId="2" hidden="1">" "</definedName>
    <definedName name="solver_srvr" localSheetId="2" hidden="1">" "</definedName>
    <definedName name="solver_ssz" localSheetId="2" hidden="1">100</definedName>
    <definedName name="solver_std" localSheetId="2" hidden="1">0</definedName>
    <definedName name="solver_tim" localSheetId="2" hidden="1">90000</definedName>
    <definedName name="solver_tol" localSheetId="2" hidden="1">0.0005</definedName>
    <definedName name="solver_typ" localSheetId="2" hidden="1">2</definedName>
    <definedName name="solver_ufp" localSheetId="2" hidden="1">1</definedName>
    <definedName name="solver_umod" localSheetId="2" hidden="1">1</definedName>
    <definedName name="solver_urs" localSheetId="2" hidden="1">0</definedName>
    <definedName name="solver_userid" localSheetId="2" hidden="1">9</definedName>
    <definedName name="solver_val" localSheetId="2" hidden="1">0</definedName>
    <definedName name="solver_var" localSheetId="2" hidden="1">" "</definedName>
    <definedName name="solver_ver" localSheetId="2" hidden="1">2</definedName>
    <definedName name="solver_vir" localSheetId="2" hidden="1">1</definedName>
    <definedName name="solver_vol" localSheetId="2" hidden="1">0</definedName>
    <definedName name="solver_vst" localSheetId="2"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8" i="28" l="1"/>
  <c r="F38" i="28"/>
  <c r="K38" i="28"/>
  <c r="L38" i="28"/>
  <c r="E37" i="28"/>
  <c r="F37" i="28"/>
  <c r="L37" i="28"/>
  <c r="E36" i="28"/>
  <c r="F36" i="28"/>
  <c r="L36" i="28"/>
  <c r="E35" i="28"/>
  <c r="F35" i="28"/>
  <c r="L35" i="28"/>
  <c r="E34" i="28"/>
  <c r="F34" i="28"/>
  <c r="L34" i="28"/>
  <c r="E33" i="28"/>
  <c r="F33" i="28"/>
  <c r="L33" i="28"/>
  <c r="E32" i="28"/>
  <c r="F32" i="28"/>
  <c r="L32" i="28"/>
  <c r="E31" i="28"/>
  <c r="F31" i="28"/>
  <c r="L31" i="28"/>
  <c r="E30" i="28"/>
  <c r="F30" i="28"/>
  <c r="L30" i="28"/>
  <c r="E29" i="28"/>
  <c r="F29" i="28"/>
  <c r="L29" i="28"/>
  <c r="E28" i="28"/>
  <c r="F28" i="28"/>
  <c r="L28" i="28"/>
  <c r="E27" i="28"/>
  <c r="F27" i="28"/>
  <c r="L27" i="28"/>
  <c r="E26" i="28"/>
  <c r="F26" i="28"/>
  <c r="L26" i="28"/>
  <c r="E25" i="28"/>
  <c r="F25" i="28"/>
  <c r="L25" i="28"/>
  <c r="E24" i="28"/>
  <c r="F24" i="28"/>
  <c r="L24" i="28"/>
  <c r="E23" i="28"/>
  <c r="F23" i="28"/>
  <c r="L23" i="28"/>
  <c r="E22" i="28"/>
  <c r="F22" i="28"/>
  <c r="L22" i="28"/>
  <c r="E21" i="28"/>
  <c r="F21" i="28"/>
  <c r="L21" i="28"/>
  <c r="E20" i="28"/>
  <c r="F20" i="28"/>
  <c r="L20" i="28"/>
  <c r="E19" i="28"/>
  <c r="F19" i="28"/>
  <c r="L19" i="28"/>
  <c r="E18" i="28"/>
  <c r="F18" i="28"/>
  <c r="L18" i="28"/>
  <c r="E17" i="28"/>
  <c r="F17" i="28"/>
  <c r="L17" i="28"/>
  <c r="E16" i="28"/>
  <c r="F16" i="28"/>
  <c r="L16" i="28"/>
  <c r="E15" i="28"/>
  <c r="F15" i="28"/>
  <c r="L15" i="28"/>
  <c r="E14" i="28"/>
  <c r="F14" i="28"/>
  <c r="L14" i="28"/>
  <c r="E13" i="28"/>
  <c r="F13" i="28"/>
  <c r="L13" i="28"/>
  <c r="E12" i="28"/>
  <c r="F12" i="28"/>
  <c r="L12" i="28"/>
  <c r="E11" i="28"/>
  <c r="F11" i="28"/>
  <c r="L11" i="28"/>
  <c r="E10" i="28"/>
  <c r="F10" i="28"/>
  <c r="L10" i="28"/>
  <c r="E9" i="28"/>
  <c r="F9" i="28"/>
  <c r="L9" i="28"/>
  <c r="E8" i="28"/>
  <c r="F8" i="28"/>
  <c r="L8" i="28"/>
  <c r="E7" i="28"/>
  <c r="F7" i="28"/>
  <c r="AV13" i="28"/>
  <c r="AV14" i="28"/>
  <c r="AV15" i="28"/>
  <c r="AV16" i="28"/>
  <c r="AV17" i="28"/>
  <c r="AV18" i="28"/>
  <c r="AV19" i="28"/>
  <c r="AV20" i="28"/>
  <c r="AV21" i="28"/>
  <c r="AV22" i="28"/>
  <c r="AV23" i="28"/>
  <c r="AV24" i="28"/>
  <c r="AV25" i="28"/>
  <c r="AV26" i="28"/>
  <c r="AV27" i="28"/>
  <c r="AV28" i="28"/>
  <c r="AV29" i="28"/>
  <c r="AV30" i="28"/>
  <c r="AV31" i="28"/>
  <c r="AV32" i="28"/>
  <c r="AV33" i="28"/>
  <c r="AV34" i="28"/>
  <c r="AV35" i="28"/>
  <c r="AV36" i="28"/>
  <c r="AV37" i="28"/>
  <c r="AV38" i="28"/>
  <c r="AV7" i="28"/>
  <c r="AV8" i="28"/>
  <c r="AV9" i="28"/>
  <c r="AV10" i="28"/>
  <c r="AV11" i="28"/>
  <c r="AV12" i="28"/>
  <c r="AV6" i="28"/>
  <c r="L7" i="28" l="1"/>
  <c r="HM20" i="23"/>
  <c r="HC1" i="23"/>
  <c r="AI3" i="27" l="1"/>
  <c r="AI4" i="27"/>
  <c r="AI5" i="27"/>
  <c r="AI6" i="27"/>
  <c r="AI7" i="27"/>
  <c r="AI8"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H3" i="27"/>
  <c r="AH4" i="27"/>
  <c r="AH5" i="27"/>
  <c r="AH6" i="27"/>
  <c r="AH7" i="27"/>
  <c r="AH8" i="27"/>
  <c r="AH9" i="27"/>
  <c r="AH10" i="27"/>
  <c r="AH11" i="27"/>
  <c r="AH12" i="27"/>
  <c r="AH13" i="27"/>
  <c r="AH14" i="27"/>
  <c r="AH15" i="27"/>
  <c r="AH16" i="27"/>
  <c r="AH17" i="27"/>
  <c r="AH18" i="27"/>
  <c r="AH19" i="27"/>
  <c r="AH20" i="27"/>
  <c r="AH21" i="27"/>
  <c r="AH22" i="27"/>
  <c r="AH23" i="27"/>
  <c r="AH24" i="27"/>
  <c r="AH25" i="27"/>
  <c r="AH26" i="27"/>
  <c r="AH27" i="27"/>
  <c r="AH28" i="27"/>
  <c r="AH29" i="27"/>
  <c r="AH30" i="27"/>
  <c r="AH31" i="27"/>
  <c r="AG3" i="27"/>
  <c r="AG4" i="27"/>
  <c r="AG5" i="27"/>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F3" i="27"/>
  <c r="AF4" i="27"/>
  <c r="AF5" i="27"/>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E3" i="27"/>
  <c r="AE4" i="27"/>
  <c r="AE5" i="27"/>
  <c r="AE6" i="27"/>
  <c r="AE7" i="27"/>
  <c r="AE8" i="27"/>
  <c r="AE9" i="27"/>
  <c r="AE10" i="27"/>
  <c r="AE11" i="27"/>
  <c r="AE12" i="27"/>
  <c r="AE13" i="27"/>
  <c r="AE14" i="27"/>
  <c r="AE15" i="27"/>
  <c r="AE16" i="27"/>
  <c r="AE17" i="27"/>
  <c r="AE18" i="27"/>
  <c r="AE19" i="27"/>
  <c r="AE20" i="27"/>
  <c r="AE21" i="27"/>
  <c r="AE22" i="27"/>
  <c r="AE23" i="27"/>
  <c r="AE24" i="27"/>
  <c r="AE25" i="27"/>
  <c r="AE26" i="27"/>
  <c r="AE27" i="27"/>
  <c r="AE28" i="27"/>
  <c r="AD3" i="27"/>
  <c r="AD4" i="27"/>
  <c r="AD5" i="27"/>
  <c r="AD6" i="27"/>
  <c r="AD7" i="27"/>
  <c r="AD8" i="27"/>
  <c r="AD9" i="27"/>
  <c r="AD10" i="27"/>
  <c r="AD11" i="27"/>
  <c r="AD12" i="27"/>
  <c r="AD13" i="27"/>
  <c r="AD14" i="27"/>
  <c r="AD15" i="27"/>
  <c r="AD16" i="27"/>
  <c r="AD17" i="27"/>
  <c r="AD18" i="27"/>
  <c r="AD19" i="27"/>
  <c r="AD20" i="27"/>
  <c r="AD21" i="27"/>
  <c r="AD22" i="27"/>
  <c r="AD23" i="27"/>
  <c r="AD24" i="27"/>
  <c r="AD25" i="27"/>
  <c r="AD26" i="27"/>
  <c r="AD27" i="27"/>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B3" i="27"/>
  <c r="AB4" i="27"/>
  <c r="AB5" i="27"/>
  <c r="AB6" i="27"/>
  <c r="AB7" i="27"/>
  <c r="AB8" i="27"/>
  <c r="AB9" i="27"/>
  <c r="AB10" i="27"/>
  <c r="AB11" i="27"/>
  <c r="AB12" i="27"/>
  <c r="AB13" i="27"/>
  <c r="AB14" i="27"/>
  <c r="AB15" i="27"/>
  <c r="AB16" i="27"/>
  <c r="AB17" i="27"/>
  <c r="AB18" i="27"/>
  <c r="AB19" i="27"/>
  <c r="AB20" i="27"/>
  <c r="AB21" i="27"/>
  <c r="AB22" i="27"/>
  <c r="AB23" i="27"/>
  <c r="AB24" i="27"/>
  <c r="AB25" i="27"/>
  <c r="AA3" i="27"/>
  <c r="AA4" i="27"/>
  <c r="AA5" i="27"/>
  <c r="AA6" i="27"/>
  <c r="AA7" i="27"/>
  <c r="AA8" i="27"/>
  <c r="AA9" i="27"/>
  <c r="AA10" i="27"/>
  <c r="AA11" i="27"/>
  <c r="AA12" i="27"/>
  <c r="AA13" i="27"/>
  <c r="AA14" i="27"/>
  <c r="AA15" i="27"/>
  <c r="AA16" i="27"/>
  <c r="AA17" i="27"/>
  <c r="AA18" i="27"/>
  <c r="AA19" i="27"/>
  <c r="AA20" i="27"/>
  <c r="AA21" i="27"/>
  <c r="AA22" i="27"/>
  <c r="AA23" i="27"/>
  <c r="AA24" i="27"/>
  <c r="Z3" i="27"/>
  <c r="Z4" i="27"/>
  <c r="Z5" i="27"/>
  <c r="Z6" i="27"/>
  <c r="Z7" i="27"/>
  <c r="Z8" i="27"/>
  <c r="Z9" i="27"/>
  <c r="Z10" i="27"/>
  <c r="Z11" i="27"/>
  <c r="Z12" i="27"/>
  <c r="Z13" i="27"/>
  <c r="Z14" i="27"/>
  <c r="Z15" i="27"/>
  <c r="Z16" i="27"/>
  <c r="Z17" i="27"/>
  <c r="Z18" i="27"/>
  <c r="Z19" i="27"/>
  <c r="Z20" i="27"/>
  <c r="Z21" i="27"/>
  <c r="Z22" i="27"/>
  <c r="Z23" i="27"/>
  <c r="Y3" i="27"/>
  <c r="Y4" i="27"/>
  <c r="Y5" i="27"/>
  <c r="Y6" i="27"/>
  <c r="Y7" i="27"/>
  <c r="Y8" i="27"/>
  <c r="Y9" i="27"/>
  <c r="Y10" i="27"/>
  <c r="Y11" i="27"/>
  <c r="Y12" i="27"/>
  <c r="Y13" i="27"/>
  <c r="Y14" i="27"/>
  <c r="Y15" i="27"/>
  <c r="Y16" i="27"/>
  <c r="Y17" i="27"/>
  <c r="Y18" i="27"/>
  <c r="Y19" i="27"/>
  <c r="Y20" i="27"/>
  <c r="Y21" i="27"/>
  <c r="Y22" i="27"/>
  <c r="X3" i="27"/>
  <c r="X4" i="27"/>
  <c r="X5" i="27"/>
  <c r="X6" i="27"/>
  <c r="X7" i="27"/>
  <c r="X8" i="27"/>
  <c r="X9" i="27"/>
  <c r="X10" i="27"/>
  <c r="X11" i="27"/>
  <c r="X12" i="27"/>
  <c r="X13" i="27"/>
  <c r="X14" i="27"/>
  <c r="X15" i="27"/>
  <c r="X16" i="27"/>
  <c r="X17" i="27"/>
  <c r="X18" i="27"/>
  <c r="X19" i="27"/>
  <c r="X20" i="27"/>
  <c r="X21" i="27"/>
  <c r="W3" i="27"/>
  <c r="W4" i="27"/>
  <c r="W5" i="27"/>
  <c r="W6" i="27"/>
  <c r="W7" i="27"/>
  <c r="W8" i="27"/>
  <c r="W9" i="27"/>
  <c r="W10" i="27"/>
  <c r="W11" i="27"/>
  <c r="W12" i="27"/>
  <c r="W13" i="27"/>
  <c r="W14" i="27"/>
  <c r="W15" i="27"/>
  <c r="W16" i="27"/>
  <c r="W17" i="27"/>
  <c r="W18" i="27"/>
  <c r="W19" i="27"/>
  <c r="W20" i="27"/>
  <c r="V3" i="27"/>
  <c r="V4" i="27"/>
  <c r="V5" i="27"/>
  <c r="V6" i="27"/>
  <c r="V7" i="27"/>
  <c r="V8" i="27"/>
  <c r="V9" i="27"/>
  <c r="V10" i="27"/>
  <c r="V11" i="27"/>
  <c r="V12" i="27"/>
  <c r="V13" i="27"/>
  <c r="V14" i="27"/>
  <c r="V15" i="27"/>
  <c r="V16" i="27"/>
  <c r="V17" i="27"/>
  <c r="V18" i="27"/>
  <c r="V19" i="27"/>
  <c r="U3" i="27"/>
  <c r="U4" i="27"/>
  <c r="U5" i="27"/>
  <c r="U6" i="27"/>
  <c r="U7" i="27"/>
  <c r="U8" i="27"/>
  <c r="U9" i="27"/>
  <c r="U10" i="27"/>
  <c r="U11" i="27"/>
  <c r="U12" i="27"/>
  <c r="U13" i="27"/>
  <c r="U14" i="27"/>
  <c r="U15" i="27"/>
  <c r="U16" i="27"/>
  <c r="U17" i="27"/>
  <c r="U18" i="27"/>
  <c r="T3" i="27"/>
  <c r="T4" i="27"/>
  <c r="T5" i="27"/>
  <c r="T6" i="27"/>
  <c r="T7" i="27"/>
  <c r="T8" i="27"/>
  <c r="T9" i="27"/>
  <c r="T10" i="27"/>
  <c r="T11" i="27"/>
  <c r="T12" i="27"/>
  <c r="T13" i="27"/>
  <c r="T14" i="27"/>
  <c r="T15" i="27"/>
  <c r="T16" i="27"/>
  <c r="T17" i="27"/>
  <c r="S3" i="27"/>
  <c r="S4" i="27"/>
  <c r="S5" i="27"/>
  <c r="S6" i="27"/>
  <c r="S7" i="27"/>
  <c r="S8" i="27"/>
  <c r="S9" i="27"/>
  <c r="S10" i="27"/>
  <c r="S11" i="27"/>
  <c r="S12" i="27"/>
  <c r="S13" i="27"/>
  <c r="S14" i="27"/>
  <c r="S15" i="27"/>
  <c r="S16" i="27"/>
  <c r="R3" i="27"/>
  <c r="R4" i="27"/>
  <c r="R5" i="27"/>
  <c r="R6" i="27"/>
  <c r="R7" i="27"/>
  <c r="R8" i="27"/>
  <c r="R9" i="27"/>
  <c r="R10" i="27"/>
  <c r="R11" i="27"/>
  <c r="R12" i="27"/>
  <c r="R13" i="27"/>
  <c r="R14" i="27"/>
  <c r="R15" i="27"/>
  <c r="Q3" i="27"/>
  <c r="Q4" i="27"/>
  <c r="Q5" i="27"/>
  <c r="Q6" i="27"/>
  <c r="Q7" i="27"/>
  <c r="Q8" i="27"/>
  <c r="Q9" i="27"/>
  <c r="Q10" i="27"/>
  <c r="Q11" i="27"/>
  <c r="Q12" i="27"/>
  <c r="Q13" i="27"/>
  <c r="Q14" i="27"/>
  <c r="P3" i="27"/>
  <c r="P4" i="27"/>
  <c r="P5" i="27"/>
  <c r="P6" i="27"/>
  <c r="P7" i="27"/>
  <c r="P8" i="27"/>
  <c r="P9" i="27"/>
  <c r="P10" i="27"/>
  <c r="P11" i="27"/>
  <c r="P12" i="27"/>
  <c r="P13" i="27"/>
  <c r="O3" i="27"/>
  <c r="O4" i="27"/>
  <c r="O5" i="27"/>
  <c r="O6" i="27"/>
  <c r="O7" i="27"/>
  <c r="O8" i="27"/>
  <c r="O9" i="27"/>
  <c r="O10" i="27"/>
  <c r="O11" i="27"/>
  <c r="O12" i="27"/>
  <c r="N3" i="27"/>
  <c r="N4" i="27"/>
  <c r="N5" i="27"/>
  <c r="N6" i="27"/>
  <c r="N7" i="27"/>
  <c r="N8" i="27"/>
  <c r="N9" i="27"/>
  <c r="N10" i="27"/>
  <c r="N11" i="27"/>
  <c r="M3" i="27"/>
  <c r="M4" i="27"/>
  <c r="M5" i="27"/>
  <c r="M6" i="27"/>
  <c r="M7" i="27"/>
  <c r="M8" i="27"/>
  <c r="M9" i="27"/>
  <c r="M10" i="27"/>
  <c r="L3" i="27"/>
  <c r="L4" i="27"/>
  <c r="L5" i="27"/>
  <c r="L6" i="27"/>
  <c r="L7" i="27"/>
  <c r="L8" i="27"/>
  <c r="L9" i="27"/>
  <c r="K3" i="27"/>
  <c r="K4" i="27"/>
  <c r="K5" i="27"/>
  <c r="K6" i="27"/>
  <c r="K7" i="27"/>
  <c r="K8" i="27"/>
  <c r="J3" i="27"/>
  <c r="J4" i="27"/>
  <c r="J5" i="27"/>
  <c r="J6" i="27"/>
  <c r="J7" i="27"/>
  <c r="I3" i="27"/>
  <c r="I4" i="27"/>
  <c r="I5" i="27"/>
  <c r="I6" i="27"/>
  <c r="H3" i="27"/>
  <c r="H4" i="27"/>
  <c r="H5" i="27"/>
  <c r="G3" i="27"/>
  <c r="G4" i="27"/>
  <c r="F3" i="27"/>
  <c r="F2" i="27"/>
  <c r="G2" i="27"/>
  <c r="H2" i="27"/>
  <c r="I2" i="27"/>
  <c r="J2" i="27"/>
  <c r="K2" i="27"/>
  <c r="L2" i="27"/>
  <c r="M2" i="27"/>
  <c r="N2" i="27"/>
  <c r="O2" i="27"/>
  <c r="P2" i="27"/>
  <c r="Q2" i="27"/>
  <c r="R2" i="27"/>
  <c r="S2" i="27"/>
  <c r="T2" i="27"/>
  <c r="U2" i="27"/>
  <c r="V2" i="27"/>
  <c r="W2" i="27"/>
  <c r="X2" i="27"/>
  <c r="Y2" i="27"/>
  <c r="Z2" i="27"/>
  <c r="AA2" i="27"/>
  <c r="AB2" i="27"/>
  <c r="AC2" i="27"/>
  <c r="AD2" i="27"/>
  <c r="AE2" i="27"/>
  <c r="AF2" i="27"/>
  <c r="AG2" i="27"/>
  <c r="AH2" i="27"/>
  <c r="AI2" i="27"/>
  <c r="E2" i="27"/>
  <c r="GU6" i="23"/>
  <c r="GQ184" i="23"/>
  <c r="GR184" i="23"/>
  <c r="GW182" i="23"/>
  <c r="B2" i="28" l="1"/>
  <c r="Q7" i="28"/>
  <c r="R8" i="28"/>
  <c r="S9" i="28"/>
  <c r="U11" i="28"/>
  <c r="V12" i="28"/>
  <c r="W13" i="28"/>
  <c r="X14" i="28"/>
  <c r="Y15" i="28"/>
  <c r="Z16" i="28"/>
  <c r="AA17" i="28"/>
  <c r="AB18" i="28"/>
  <c r="AC19" i="28"/>
  <c r="AD20" i="28"/>
  <c r="AE21" i="28"/>
  <c r="AF22" i="28"/>
  <c r="AG23" i="28"/>
  <c r="AH24" i="28"/>
  <c r="AI25" i="28"/>
  <c r="AJ26" i="28"/>
  <c r="AK27" i="28"/>
  <c r="AL28" i="28"/>
  <c r="AM29" i="28"/>
  <c r="AN30" i="28"/>
  <c r="AO31" i="28"/>
  <c r="AP32" i="28"/>
  <c r="AQ33" i="28"/>
  <c r="AR34" i="28"/>
  <c r="AS35" i="28"/>
  <c r="AT36" i="28"/>
  <c r="AU37" i="28"/>
  <c r="AW39" i="28"/>
  <c r="AX40" i="28"/>
  <c r="AY41" i="28"/>
  <c r="AZ42" i="28"/>
  <c r="BA43" i="28"/>
  <c r="BB44" i="28"/>
  <c r="BC45" i="28"/>
  <c r="BD46" i="28"/>
  <c r="BE47" i="28"/>
  <c r="BF48" i="28"/>
  <c r="BG49" i="28"/>
  <c r="BH50" i="28"/>
  <c r="BI51" i="28"/>
  <c r="BJ52" i="28"/>
  <c r="BK53" i="28"/>
  <c r="BL54" i="28"/>
  <c r="BM55" i="28"/>
  <c r="BN56" i="28"/>
  <c r="BO57" i="28"/>
  <c r="BP58" i="28"/>
  <c r="BQ59" i="28"/>
  <c r="BR60" i="28"/>
  <c r="BS61" i="28"/>
  <c r="BT62" i="28"/>
  <c r="BU63" i="28"/>
  <c r="BV64" i="28"/>
  <c r="BW65" i="28"/>
  <c r="BX66" i="28"/>
  <c r="BY67" i="28"/>
  <c r="BZ68" i="28"/>
  <c r="CA69" i="28"/>
  <c r="CB70" i="28"/>
  <c r="CC71" i="28"/>
  <c r="CD72" i="28"/>
  <c r="CE73" i="28"/>
  <c r="CF74" i="28"/>
  <c r="CG75" i="28"/>
  <c r="CH76" i="28"/>
  <c r="CI77" i="28"/>
  <c r="CJ78" i="28"/>
  <c r="CK79" i="28"/>
  <c r="CL80" i="28"/>
  <c r="CM81" i="28"/>
  <c r="CN82" i="28"/>
  <c r="CO83" i="28"/>
  <c r="CP84" i="28"/>
  <c r="CQ85" i="28"/>
  <c r="CR86" i="28"/>
  <c r="CS87" i="28"/>
  <c r="CT88" i="28"/>
  <c r="CU89" i="28"/>
  <c r="CV90" i="28"/>
  <c r="CW91" i="28"/>
  <c r="CX92" i="28"/>
  <c r="CY93" i="28"/>
  <c r="CZ94" i="28"/>
  <c r="DA95" i="28"/>
  <c r="DB96" i="28"/>
  <c r="DC97" i="28"/>
  <c r="DD98" i="28"/>
  <c r="DE99" i="28"/>
  <c r="DF100" i="28"/>
  <c r="DG101" i="28"/>
  <c r="DH102" i="28"/>
  <c r="DI103" i="28"/>
  <c r="DJ104" i="28"/>
  <c r="DK105" i="28"/>
  <c r="DL106" i="28"/>
  <c r="DM107" i="28"/>
  <c r="DN108" i="28"/>
  <c r="DO109" i="28"/>
  <c r="DP110" i="28"/>
  <c r="DQ111" i="28"/>
  <c r="DR112" i="28"/>
  <c r="DS113" i="28"/>
  <c r="DT114" i="28"/>
  <c r="DU115" i="28"/>
  <c r="DV116" i="28"/>
  <c r="DW117" i="28"/>
  <c r="DX118" i="28"/>
  <c r="DY119" i="28"/>
  <c r="DZ120" i="28"/>
  <c r="EA121" i="28"/>
  <c r="EB122" i="28"/>
  <c r="EC123" i="28"/>
  <c r="ED124" i="28"/>
  <c r="EE125" i="28"/>
  <c r="EF126" i="28"/>
  <c r="EG127" i="28"/>
  <c r="EH128" i="28"/>
  <c r="EI129" i="28"/>
  <c r="EJ130" i="28"/>
  <c r="EK131" i="28"/>
  <c r="EL132" i="28"/>
  <c r="EM133" i="28"/>
  <c r="EN134" i="28"/>
  <c r="EO135" i="28"/>
  <c r="EP136" i="28"/>
  <c r="EQ137" i="28"/>
  <c r="ER138" i="28"/>
  <c r="ES139" i="28"/>
  <c r="ET140" i="28"/>
  <c r="EU141" i="28"/>
  <c r="EV142" i="28"/>
  <c r="EW143" i="28"/>
  <c r="EX144" i="28"/>
  <c r="EY145" i="28"/>
  <c r="EZ146" i="28"/>
  <c r="FA147" i="28"/>
  <c r="FB148" i="28"/>
  <c r="FC149" i="28"/>
  <c r="FD150" i="28"/>
  <c r="FE151" i="28"/>
  <c r="FF152" i="28"/>
  <c r="FG153" i="28"/>
  <c r="FH154" i="28"/>
  <c r="FI155" i="28"/>
  <c r="FJ156" i="28"/>
  <c r="FK157" i="28"/>
  <c r="FL158" i="28"/>
  <c r="FM159" i="28"/>
  <c r="FN160" i="28"/>
  <c r="FO161" i="28"/>
  <c r="FP162" i="28"/>
  <c r="FQ163" i="28"/>
  <c r="FR164" i="28"/>
  <c r="FT166" i="28"/>
  <c r="FU167" i="28"/>
  <c r="FV168" i="28"/>
  <c r="FW169" i="28"/>
  <c r="FX170" i="28"/>
  <c r="FY171" i="28"/>
  <c r="FZ172" i="28"/>
  <c r="GA173" i="28"/>
  <c r="GB174" i="28"/>
  <c r="GC175" i="28"/>
  <c r="GD176" i="28"/>
  <c r="GE177" i="28"/>
  <c r="GL177" i="28"/>
  <c r="GM177" i="28"/>
  <c r="GF178" i="28"/>
  <c r="GL178" i="28"/>
  <c r="GM178" i="28"/>
  <c r="GG179" i="28"/>
  <c r="GL179" i="28"/>
  <c r="GM179" i="28"/>
  <c r="GH180" i="28"/>
  <c r="GL180" i="28"/>
  <c r="GM180" i="28"/>
  <c r="GI181" i="28"/>
  <c r="GL181" i="28"/>
  <c r="GM181" i="28"/>
  <c r="GJ182" i="28"/>
  <c r="GL182" i="28"/>
  <c r="GM182" i="28"/>
  <c r="GK183" i="28"/>
  <c r="GL183" i="28"/>
  <c r="GM183" i="28"/>
  <c r="P184" i="28"/>
  <c r="Q184" i="28"/>
  <c r="R184" i="28"/>
  <c r="S184" i="28"/>
  <c r="GL184" i="28"/>
  <c r="GM184" i="28"/>
  <c r="GN184" i="28"/>
  <c r="T184" i="28"/>
  <c r="U184" i="28"/>
  <c r="V184" i="28"/>
  <c r="W184" i="28"/>
  <c r="X184" i="28"/>
  <c r="Y184" i="28"/>
  <c r="Z184" i="28"/>
  <c r="AA184" i="28"/>
  <c r="AB184" i="28"/>
  <c r="AC184" i="28"/>
  <c r="AD184" i="28"/>
  <c r="AE184" i="28"/>
  <c r="AF184" i="28"/>
  <c r="AG184" i="28"/>
  <c r="AH184" i="28"/>
  <c r="AI184" i="28"/>
  <c r="AJ184" i="28"/>
  <c r="AK184" i="28"/>
  <c r="AL184" i="28"/>
  <c r="AM184" i="28"/>
  <c r="AN184" i="28"/>
  <c r="AO184" i="28"/>
  <c r="AP184" i="28"/>
  <c r="AQ184" i="28"/>
  <c r="AR184" i="28"/>
  <c r="AS184" i="28"/>
  <c r="AT184" i="28"/>
  <c r="AU184" i="28"/>
  <c r="AV184" i="28"/>
  <c r="AW184" i="28"/>
  <c r="AX184" i="28"/>
  <c r="AY184" i="28"/>
  <c r="AZ184" i="28"/>
  <c r="BA184" i="28"/>
  <c r="BB184" i="28"/>
  <c r="BC184" i="28"/>
  <c r="BD184" i="28"/>
  <c r="BE184" i="28"/>
  <c r="BF184" i="28"/>
  <c r="BG184" i="28"/>
  <c r="BH184" i="28"/>
  <c r="BI184" i="28"/>
  <c r="BJ184" i="28"/>
  <c r="BK184" i="28"/>
  <c r="BL184" i="28"/>
  <c r="BM184" i="28"/>
  <c r="BN184" i="28"/>
  <c r="BO184" i="28"/>
  <c r="BP184" i="28"/>
  <c r="BQ184" i="28"/>
  <c r="BR184" i="28"/>
  <c r="BS184" i="28"/>
  <c r="BT184" i="28"/>
  <c r="BU184" i="28"/>
  <c r="BV184" i="28"/>
  <c r="BW184" i="28"/>
  <c r="BX184" i="28"/>
  <c r="BY184" i="28"/>
  <c r="BZ184" i="28"/>
  <c r="CA184" i="28"/>
  <c r="CB184" i="28"/>
  <c r="CC184" i="28"/>
  <c r="CD184" i="28"/>
  <c r="CE184" i="28"/>
  <c r="CF184" i="28"/>
  <c r="CG184" i="28"/>
  <c r="CH184" i="28"/>
  <c r="CI184" i="28"/>
  <c r="CJ184" i="28"/>
  <c r="CK184" i="28"/>
  <c r="CL184" i="28"/>
  <c r="CM184" i="28"/>
  <c r="CN184" i="28"/>
  <c r="CO184" i="28"/>
  <c r="CP184" i="28"/>
  <c r="CQ184" i="28"/>
  <c r="CR184" i="28"/>
  <c r="CS184" i="28"/>
  <c r="CT184" i="28"/>
  <c r="CU184" i="28"/>
  <c r="CV184" i="28"/>
  <c r="CW184" i="28"/>
  <c r="CX184" i="28"/>
  <c r="CY184" i="28"/>
  <c r="CZ184" i="28"/>
  <c r="DA184" i="28"/>
  <c r="DB184" i="28"/>
  <c r="DC184" i="28"/>
  <c r="DD184" i="28"/>
  <c r="DE184" i="28"/>
  <c r="DF184" i="28"/>
  <c r="DG184" i="28"/>
  <c r="DH184" i="28"/>
  <c r="DI184" i="28"/>
  <c r="DJ184" i="28"/>
  <c r="DK184" i="28"/>
  <c r="DL184" i="28"/>
  <c r="DM184" i="28"/>
  <c r="DN184" i="28"/>
  <c r="DO184" i="28"/>
  <c r="DP184" i="28"/>
  <c r="DQ184" i="28"/>
  <c r="DR184" i="28"/>
  <c r="DS184" i="28"/>
  <c r="DT184" i="28"/>
  <c r="DU184" i="28"/>
  <c r="DV184" i="28"/>
  <c r="DW184" i="28"/>
  <c r="DX184" i="28"/>
  <c r="DY184" i="28"/>
  <c r="DZ184" i="28"/>
  <c r="EA184" i="28"/>
  <c r="EB184" i="28"/>
  <c r="EC184" i="28"/>
  <c r="ED184" i="28"/>
  <c r="EE184" i="28"/>
  <c r="EF184" i="28"/>
  <c r="EG184" i="28"/>
  <c r="EH184" i="28"/>
  <c r="EI184" i="28"/>
  <c r="EJ184" i="28"/>
  <c r="EK184" i="28"/>
  <c r="EL184" i="28"/>
  <c r="EM184" i="28"/>
  <c r="EN184" i="28"/>
  <c r="EO184" i="28"/>
  <c r="EP184" i="28"/>
  <c r="EQ184" i="28"/>
  <c r="ER184" i="28"/>
  <c r="ES184" i="28"/>
  <c r="ET184" i="28"/>
  <c r="EU184" i="28"/>
  <c r="EV184" i="28"/>
  <c r="EW184" i="28"/>
  <c r="EX184" i="28"/>
  <c r="EY184" i="28"/>
  <c r="EZ184" i="28"/>
  <c r="FA184" i="28"/>
  <c r="FB184" i="28"/>
  <c r="FC184" i="28"/>
  <c r="FD184" i="28"/>
  <c r="FE184" i="28"/>
  <c r="FF184" i="28"/>
  <c r="FG184" i="28"/>
  <c r="FH184" i="28"/>
  <c r="FI184" i="28"/>
  <c r="FJ184" i="28"/>
  <c r="FK184" i="28"/>
  <c r="FL184" i="28"/>
  <c r="FM184" i="28"/>
  <c r="FN184" i="28"/>
  <c r="FO184" i="28"/>
  <c r="FP184" i="28"/>
  <c r="FQ184" i="28"/>
  <c r="FR184" i="28"/>
  <c r="FS184" i="28"/>
  <c r="FT184" i="28"/>
  <c r="FU184" i="28"/>
  <c r="FV184" i="28"/>
  <c r="FW184" i="28"/>
  <c r="FX184" i="28"/>
  <c r="FY184" i="28"/>
  <c r="FZ184" i="28"/>
  <c r="GA184" i="28"/>
  <c r="GB184" i="28"/>
  <c r="GC184" i="28"/>
  <c r="GD184" i="28"/>
  <c r="GE184" i="28"/>
  <c r="GF184" i="28"/>
  <c r="GG184" i="28"/>
  <c r="GH184" i="28"/>
  <c r="GI184" i="28"/>
  <c r="GJ184" i="28"/>
  <c r="GK184" i="28"/>
  <c r="GQ6" i="23" l="1"/>
  <c r="GR6" i="23"/>
  <c r="IJ55" i="23" l="1"/>
  <c r="IJ56" i="23"/>
  <c r="IJ57" i="23"/>
  <c r="IJ58" i="23"/>
  <c r="IJ59" i="23"/>
  <c r="IJ60" i="23"/>
  <c r="IJ61" i="23"/>
  <c r="IJ62" i="23"/>
  <c r="IJ63" i="23"/>
  <c r="IJ64" i="23"/>
  <c r="IJ65" i="23"/>
  <c r="IJ66" i="23"/>
  <c r="IJ67" i="23"/>
  <c r="IJ68" i="23"/>
  <c r="IJ69" i="23"/>
  <c r="IJ70" i="23"/>
  <c r="IJ71" i="23"/>
  <c r="IJ72" i="23"/>
  <c r="IJ73" i="23"/>
  <c r="IJ74" i="23"/>
  <c r="IJ75" i="23"/>
  <c r="IJ76" i="23"/>
  <c r="IJ77" i="23"/>
  <c r="IJ78" i="23"/>
  <c r="IJ79" i="23"/>
  <c r="IJ80" i="23"/>
  <c r="IJ81" i="23"/>
  <c r="IJ82" i="23"/>
  <c r="IJ83" i="23"/>
  <c r="IJ84" i="23"/>
  <c r="IJ85" i="23"/>
  <c r="IJ86" i="23"/>
  <c r="IJ87" i="23"/>
  <c r="IJ88" i="23"/>
  <c r="IJ89" i="23"/>
  <c r="IJ90" i="23"/>
  <c r="IJ91" i="23"/>
  <c r="IJ92" i="23"/>
  <c r="IJ93" i="23"/>
  <c r="IJ94" i="23"/>
  <c r="IJ95" i="23"/>
  <c r="IJ96" i="23"/>
  <c r="IJ97" i="23"/>
  <c r="IJ98" i="23"/>
  <c r="IJ99" i="23"/>
  <c r="IJ100" i="23"/>
  <c r="IJ101" i="23"/>
  <c r="IJ102" i="23"/>
  <c r="IJ103" i="23"/>
  <c r="IJ104" i="23"/>
  <c r="IJ105" i="23"/>
  <c r="IJ106" i="23"/>
  <c r="IJ107" i="23"/>
  <c r="IJ108" i="23"/>
  <c r="IJ109" i="23"/>
  <c r="IJ110" i="23"/>
  <c r="IJ111" i="23"/>
  <c r="IJ112" i="23"/>
  <c r="IJ113" i="23"/>
  <c r="IJ114" i="23"/>
  <c r="IJ115" i="23"/>
  <c r="IJ116" i="23"/>
  <c r="IJ117" i="23"/>
  <c r="IJ118" i="23"/>
  <c r="IJ119" i="23"/>
  <c r="IJ120" i="23"/>
  <c r="IJ121" i="23"/>
  <c r="IJ122" i="23"/>
  <c r="IJ123" i="23"/>
  <c r="IJ124" i="23"/>
  <c r="IJ125" i="23"/>
  <c r="IJ126" i="23"/>
  <c r="IJ127" i="23"/>
  <c r="IJ128" i="23"/>
  <c r="IJ129" i="23"/>
  <c r="IJ130" i="23"/>
  <c r="IJ131" i="23"/>
  <c r="IJ132" i="23"/>
  <c r="IJ133" i="23"/>
  <c r="IJ134" i="23"/>
  <c r="IJ135" i="23"/>
  <c r="IJ136" i="23"/>
  <c r="IJ137" i="23"/>
  <c r="IJ138" i="23"/>
  <c r="IJ139" i="23"/>
  <c r="IJ140" i="23"/>
  <c r="IJ141" i="23"/>
  <c r="IJ142" i="23"/>
  <c r="IJ143" i="23"/>
  <c r="IJ144" i="23"/>
  <c r="IJ145" i="23"/>
  <c r="IJ146" i="23"/>
  <c r="IJ147" i="23"/>
  <c r="IJ148" i="23"/>
  <c r="IJ149" i="23"/>
  <c r="IJ150" i="23"/>
  <c r="IJ151" i="23"/>
  <c r="IJ152" i="23"/>
  <c r="IJ153" i="23"/>
  <c r="IJ154" i="23"/>
  <c r="IJ155" i="23"/>
  <c r="IJ156" i="23"/>
  <c r="IJ157" i="23"/>
  <c r="IJ158" i="23"/>
  <c r="IJ159" i="23"/>
  <c r="IJ160" i="23"/>
  <c r="IJ161" i="23"/>
  <c r="IJ162" i="23"/>
  <c r="IJ163" i="23"/>
  <c r="IJ164" i="23"/>
  <c r="IJ165" i="23"/>
  <c r="IJ166" i="23"/>
  <c r="IJ167" i="23"/>
  <c r="IJ168" i="23"/>
  <c r="IJ169" i="23"/>
  <c r="IJ170" i="23"/>
  <c r="IJ171" i="23"/>
  <c r="IJ172" i="23"/>
  <c r="IJ173" i="23"/>
  <c r="IJ174" i="23"/>
  <c r="IJ175" i="23"/>
  <c r="IJ176" i="23"/>
  <c r="IJ177" i="23"/>
  <c r="IJ178" i="23"/>
  <c r="IJ179" i="23"/>
  <c r="IJ180" i="23"/>
  <c r="IJ181" i="23"/>
  <c r="IJ182" i="23"/>
  <c r="GW55" i="23"/>
  <c r="GX55" i="23"/>
  <c r="GW56" i="23"/>
  <c r="GX56" i="23"/>
  <c r="GW57" i="23"/>
  <c r="GX57" i="23"/>
  <c r="GW58" i="23"/>
  <c r="GX58" i="23"/>
  <c r="GW59" i="23"/>
  <c r="GX59" i="23"/>
  <c r="GW60" i="23"/>
  <c r="GX60" i="23"/>
  <c r="GW61" i="23"/>
  <c r="GX61" i="23"/>
  <c r="GW62" i="23"/>
  <c r="GX62" i="23"/>
  <c r="GW63" i="23"/>
  <c r="GX63" i="23"/>
  <c r="GW64" i="23"/>
  <c r="GX64" i="23"/>
  <c r="GW65" i="23"/>
  <c r="GX65" i="23"/>
  <c r="GW66" i="23"/>
  <c r="GX66" i="23"/>
  <c r="GW67" i="23"/>
  <c r="GX67" i="23"/>
  <c r="GW68" i="23"/>
  <c r="GX68" i="23"/>
  <c r="GW69" i="23"/>
  <c r="GX69" i="23"/>
  <c r="GW70" i="23"/>
  <c r="GX70" i="23"/>
  <c r="GW71" i="23"/>
  <c r="GX71" i="23"/>
  <c r="GW72" i="23"/>
  <c r="GX72" i="23"/>
  <c r="GW73" i="23"/>
  <c r="GX73" i="23"/>
  <c r="GW74" i="23"/>
  <c r="GX74" i="23"/>
  <c r="GW75" i="23"/>
  <c r="GX75" i="23"/>
  <c r="GW76" i="23"/>
  <c r="GX76" i="23"/>
  <c r="GW77" i="23"/>
  <c r="GX77" i="23"/>
  <c r="GW78" i="23"/>
  <c r="GX78" i="23"/>
  <c r="GW79" i="23"/>
  <c r="GX79" i="23"/>
  <c r="GW80" i="23"/>
  <c r="GX80" i="23"/>
  <c r="GW81" i="23"/>
  <c r="GX81" i="23"/>
  <c r="GW82" i="23"/>
  <c r="GX82" i="23"/>
  <c r="GW83" i="23"/>
  <c r="GX83" i="23"/>
  <c r="GW84" i="23"/>
  <c r="GX84" i="23"/>
  <c r="GW85" i="23"/>
  <c r="GX85" i="23"/>
  <c r="GW86" i="23"/>
  <c r="GX86" i="23"/>
  <c r="GW87" i="23"/>
  <c r="GX87" i="23"/>
  <c r="GW88" i="23"/>
  <c r="GX88" i="23"/>
  <c r="GW89" i="23"/>
  <c r="GX89" i="23"/>
  <c r="GW90" i="23"/>
  <c r="GX90" i="23"/>
  <c r="GW91" i="23"/>
  <c r="GX91" i="23"/>
  <c r="GW92" i="23"/>
  <c r="GX92" i="23"/>
  <c r="GW93" i="23"/>
  <c r="GX93" i="23"/>
  <c r="GW94" i="23"/>
  <c r="GX94" i="23"/>
  <c r="GW95" i="23"/>
  <c r="GX95" i="23"/>
  <c r="GW96" i="23"/>
  <c r="GX96" i="23"/>
  <c r="GW97" i="23"/>
  <c r="GX97" i="23"/>
  <c r="GW98" i="23"/>
  <c r="GX98" i="23"/>
  <c r="GW99" i="23"/>
  <c r="GX99" i="23"/>
  <c r="GW100" i="23"/>
  <c r="GX100" i="23"/>
  <c r="GW101" i="23"/>
  <c r="GX101" i="23"/>
  <c r="GW102" i="23"/>
  <c r="GX102" i="23"/>
  <c r="GW103" i="23"/>
  <c r="GX103" i="23"/>
  <c r="GW104" i="23"/>
  <c r="GX104" i="23"/>
  <c r="GW105" i="23"/>
  <c r="GX105" i="23"/>
  <c r="GW106" i="23"/>
  <c r="GX106" i="23"/>
  <c r="GW107" i="23"/>
  <c r="GX107" i="23"/>
  <c r="GW108" i="23"/>
  <c r="GX108" i="23"/>
  <c r="GW109" i="23"/>
  <c r="GX109" i="23"/>
  <c r="GW110" i="23"/>
  <c r="GX110" i="23"/>
  <c r="GW111" i="23"/>
  <c r="GX111" i="23"/>
  <c r="GW112" i="23"/>
  <c r="GX112" i="23"/>
  <c r="GW113" i="23"/>
  <c r="GX113" i="23"/>
  <c r="GW114" i="23"/>
  <c r="GX114" i="23"/>
  <c r="GW115" i="23"/>
  <c r="GX115" i="23"/>
  <c r="GW116" i="23"/>
  <c r="GX116" i="23"/>
  <c r="GW117" i="23"/>
  <c r="GX117" i="23"/>
  <c r="GW118" i="23"/>
  <c r="GX118" i="23"/>
  <c r="GW119" i="23"/>
  <c r="GX119" i="23"/>
  <c r="GW120" i="23"/>
  <c r="GX120" i="23"/>
  <c r="GW121" i="23"/>
  <c r="GX121" i="23"/>
  <c r="GW122" i="23"/>
  <c r="GX122" i="23"/>
  <c r="GW123" i="23"/>
  <c r="GX123" i="23"/>
  <c r="GW124" i="23"/>
  <c r="GX124" i="23"/>
  <c r="GW125" i="23"/>
  <c r="GX125" i="23"/>
  <c r="GW126" i="23"/>
  <c r="GX126" i="23"/>
  <c r="GW127" i="23"/>
  <c r="GX127" i="23"/>
  <c r="GW128" i="23"/>
  <c r="GX128" i="23"/>
  <c r="GW129" i="23"/>
  <c r="GX129" i="23"/>
  <c r="GW130" i="23"/>
  <c r="GX130" i="23"/>
  <c r="GW131" i="23"/>
  <c r="GX131" i="23"/>
  <c r="GW132" i="23"/>
  <c r="GX132" i="23"/>
  <c r="GW133" i="23"/>
  <c r="GX133" i="23"/>
  <c r="GW134" i="23"/>
  <c r="GX134" i="23"/>
  <c r="GW135" i="23"/>
  <c r="GX135" i="23"/>
  <c r="GW136" i="23"/>
  <c r="GX136" i="23"/>
  <c r="GW137" i="23"/>
  <c r="GX137" i="23"/>
  <c r="GW138" i="23"/>
  <c r="GX138" i="23"/>
  <c r="GW139" i="23"/>
  <c r="GX139" i="23"/>
  <c r="GW140" i="23"/>
  <c r="GX140" i="23"/>
  <c r="GW141" i="23"/>
  <c r="GX141" i="23"/>
  <c r="GW142" i="23"/>
  <c r="GX142" i="23"/>
  <c r="GW143" i="23"/>
  <c r="GX143" i="23"/>
  <c r="GW144" i="23"/>
  <c r="GX144" i="23"/>
  <c r="GW145" i="23"/>
  <c r="GX145" i="23"/>
  <c r="GW146" i="23"/>
  <c r="GX146" i="23"/>
  <c r="GW147" i="23"/>
  <c r="GX147" i="23"/>
  <c r="GW148" i="23"/>
  <c r="GX148" i="23"/>
  <c r="GW149" i="23"/>
  <c r="GX149" i="23"/>
  <c r="GW150" i="23"/>
  <c r="GX150" i="23"/>
  <c r="GW151" i="23"/>
  <c r="GX151" i="23"/>
  <c r="GW152" i="23"/>
  <c r="GX152" i="23"/>
  <c r="GW153" i="23"/>
  <c r="GX153" i="23"/>
  <c r="GW154" i="23"/>
  <c r="GX154" i="23"/>
  <c r="GW155" i="23"/>
  <c r="GX155" i="23"/>
  <c r="GW156" i="23"/>
  <c r="GX156" i="23"/>
  <c r="GW157" i="23"/>
  <c r="GX157" i="23"/>
  <c r="GW158" i="23"/>
  <c r="GX158" i="23"/>
  <c r="GW159" i="23"/>
  <c r="GX159" i="23"/>
  <c r="GW160" i="23"/>
  <c r="GX160" i="23"/>
  <c r="GW161" i="23"/>
  <c r="GX161" i="23"/>
  <c r="GW162" i="23"/>
  <c r="GX162" i="23"/>
  <c r="GW163" i="23"/>
  <c r="GX163" i="23"/>
  <c r="GW164" i="23"/>
  <c r="GX164" i="23"/>
  <c r="GW165" i="23"/>
  <c r="GX165" i="23"/>
  <c r="GW166" i="23"/>
  <c r="GX166" i="23"/>
  <c r="GW167" i="23"/>
  <c r="GX167" i="23"/>
  <c r="GW168" i="23"/>
  <c r="GX168" i="23"/>
  <c r="GW169" i="23"/>
  <c r="GX169" i="23"/>
  <c r="GW170" i="23"/>
  <c r="GX170" i="23"/>
  <c r="GW171" i="23"/>
  <c r="GX171" i="23"/>
  <c r="GW172" i="23"/>
  <c r="GX172" i="23"/>
  <c r="GW173" i="23"/>
  <c r="GX173" i="23"/>
  <c r="GW174" i="23"/>
  <c r="GX174" i="23"/>
  <c r="GW175" i="23"/>
  <c r="GX175" i="23"/>
  <c r="GW176" i="23"/>
  <c r="GX176" i="23"/>
  <c r="GW177" i="23"/>
  <c r="GX177" i="23"/>
  <c r="GW178" i="23"/>
  <c r="GX178" i="23"/>
  <c r="GW179" i="23"/>
  <c r="GX179" i="23"/>
  <c r="GW180" i="23"/>
  <c r="GX180" i="23"/>
  <c r="GW181" i="23"/>
  <c r="GX181" i="23"/>
  <c r="GX182" i="23"/>
  <c r="HU55" i="23"/>
  <c r="HW55" i="23" s="1"/>
  <c r="HZ55" i="23" s="1"/>
  <c r="HV55" i="23"/>
  <c r="HU56" i="23"/>
  <c r="HW56" i="23" s="1"/>
  <c r="HZ56" i="23" s="1"/>
  <c r="HV56" i="23"/>
  <c r="HY56" i="23" s="1"/>
  <c r="HU57" i="23"/>
  <c r="HW57" i="23" s="1"/>
  <c r="HZ57" i="23" s="1"/>
  <c r="HV57" i="23"/>
  <c r="HY57" i="23" s="1"/>
  <c r="HU58" i="23"/>
  <c r="HW58" i="23" s="1"/>
  <c r="HZ58" i="23" s="1"/>
  <c r="HV58" i="23"/>
  <c r="HY58" i="23" s="1"/>
  <c r="HU59" i="23"/>
  <c r="HW59" i="23" s="1"/>
  <c r="HZ59" i="23" s="1"/>
  <c r="HV59" i="23"/>
  <c r="HY59" i="23" s="1"/>
  <c r="HU60" i="23"/>
  <c r="HW60" i="23" s="1"/>
  <c r="HZ60" i="23" s="1"/>
  <c r="HV60" i="23"/>
  <c r="HY60" i="23" s="1"/>
  <c r="HU61" i="23"/>
  <c r="HW61" i="23" s="1"/>
  <c r="HZ61" i="23" s="1"/>
  <c r="HV61" i="23"/>
  <c r="HY61" i="23" s="1"/>
  <c r="HU62" i="23"/>
  <c r="HW62" i="23" s="1"/>
  <c r="HZ62" i="23" s="1"/>
  <c r="HV62" i="23"/>
  <c r="HY62" i="23" s="1"/>
  <c r="HU63" i="23"/>
  <c r="HW63" i="23" s="1"/>
  <c r="HZ63" i="23" s="1"/>
  <c r="HV63" i="23"/>
  <c r="HY63" i="23" s="1"/>
  <c r="HU64" i="23"/>
  <c r="HW64" i="23" s="1"/>
  <c r="HZ64" i="23" s="1"/>
  <c r="HV64" i="23"/>
  <c r="HY64" i="23" s="1"/>
  <c r="HU65" i="23"/>
  <c r="HW65" i="23" s="1"/>
  <c r="HZ65" i="23" s="1"/>
  <c r="HV65" i="23"/>
  <c r="HY65" i="23" s="1"/>
  <c r="HU66" i="23"/>
  <c r="HW66" i="23" s="1"/>
  <c r="HZ66" i="23" s="1"/>
  <c r="HV66" i="23"/>
  <c r="HY66" i="23" s="1"/>
  <c r="HU67" i="23"/>
  <c r="HW67" i="23" s="1"/>
  <c r="HZ67" i="23" s="1"/>
  <c r="HV67" i="23"/>
  <c r="HU68" i="23"/>
  <c r="HW68" i="23" s="1"/>
  <c r="HZ68" i="23" s="1"/>
  <c r="HV68" i="23"/>
  <c r="HY68" i="23" s="1"/>
  <c r="HU69" i="23"/>
  <c r="HW69" i="23" s="1"/>
  <c r="HZ69" i="23" s="1"/>
  <c r="HV69" i="23"/>
  <c r="HY69" i="23" s="1"/>
  <c r="HU70" i="23"/>
  <c r="HW70" i="23" s="1"/>
  <c r="HZ70" i="23" s="1"/>
  <c r="HV70" i="23"/>
  <c r="HY70" i="23" s="1"/>
  <c r="HU71" i="23"/>
  <c r="HW71" i="23" s="1"/>
  <c r="HZ71" i="23" s="1"/>
  <c r="HV71" i="23"/>
  <c r="HU72" i="23"/>
  <c r="HW72" i="23" s="1"/>
  <c r="HZ72" i="23" s="1"/>
  <c r="HV72" i="23"/>
  <c r="HY72" i="23" s="1"/>
  <c r="HU73" i="23"/>
  <c r="HW73" i="23" s="1"/>
  <c r="HZ73" i="23" s="1"/>
  <c r="HV73" i="23"/>
  <c r="HY73" i="23" s="1"/>
  <c r="HU74" i="23"/>
  <c r="HW74" i="23" s="1"/>
  <c r="HZ74" i="23" s="1"/>
  <c r="HV74" i="23"/>
  <c r="HY74" i="23" s="1"/>
  <c r="HU75" i="23"/>
  <c r="HW75" i="23" s="1"/>
  <c r="HZ75" i="23" s="1"/>
  <c r="HV75" i="23"/>
  <c r="HY75" i="23" s="1"/>
  <c r="HU76" i="23"/>
  <c r="HW76" i="23" s="1"/>
  <c r="HZ76" i="23" s="1"/>
  <c r="HV76" i="23"/>
  <c r="HY76" i="23" s="1"/>
  <c r="HU77" i="23"/>
  <c r="HW77" i="23" s="1"/>
  <c r="HZ77" i="23" s="1"/>
  <c r="HV77" i="23"/>
  <c r="HY77" i="23" s="1"/>
  <c r="HU78" i="23"/>
  <c r="HW78" i="23" s="1"/>
  <c r="HZ78" i="23" s="1"/>
  <c r="HV78" i="23"/>
  <c r="HY78" i="23" s="1"/>
  <c r="HU79" i="23"/>
  <c r="HW79" i="23" s="1"/>
  <c r="HZ79" i="23" s="1"/>
  <c r="HV79" i="23"/>
  <c r="HY79" i="23" s="1"/>
  <c r="HU80" i="23"/>
  <c r="HW80" i="23" s="1"/>
  <c r="HZ80" i="23" s="1"/>
  <c r="HV80" i="23"/>
  <c r="HY80" i="23" s="1"/>
  <c r="HU81" i="23"/>
  <c r="HW81" i="23" s="1"/>
  <c r="HZ81" i="23" s="1"/>
  <c r="HV81" i="23"/>
  <c r="HY81" i="23" s="1"/>
  <c r="HU82" i="23"/>
  <c r="HW82" i="23" s="1"/>
  <c r="HZ82" i="23" s="1"/>
  <c r="HV82" i="23"/>
  <c r="HY82" i="23" s="1"/>
  <c r="HU83" i="23"/>
  <c r="HW83" i="23" s="1"/>
  <c r="HZ83" i="23" s="1"/>
  <c r="HV83" i="23"/>
  <c r="HU84" i="23"/>
  <c r="HW84" i="23" s="1"/>
  <c r="HZ84" i="23" s="1"/>
  <c r="HV84" i="23"/>
  <c r="HY84" i="23" s="1"/>
  <c r="HU85" i="23"/>
  <c r="HW85" i="23" s="1"/>
  <c r="HZ85" i="23" s="1"/>
  <c r="HV85" i="23"/>
  <c r="HY85" i="23" s="1"/>
  <c r="HU86" i="23"/>
  <c r="HW86" i="23" s="1"/>
  <c r="HZ86" i="23" s="1"/>
  <c r="HV86" i="23"/>
  <c r="HY86" i="23" s="1"/>
  <c r="HU87" i="23"/>
  <c r="HW87" i="23" s="1"/>
  <c r="HZ87" i="23" s="1"/>
  <c r="HV87" i="23"/>
  <c r="HU88" i="23"/>
  <c r="HW88" i="23" s="1"/>
  <c r="HZ88" i="23" s="1"/>
  <c r="HV88" i="23"/>
  <c r="HY88" i="23" s="1"/>
  <c r="HU89" i="23"/>
  <c r="HW89" i="23" s="1"/>
  <c r="HZ89" i="23" s="1"/>
  <c r="HV89" i="23"/>
  <c r="HY89" i="23" s="1"/>
  <c r="HU90" i="23"/>
  <c r="HW90" i="23" s="1"/>
  <c r="HZ90" i="23" s="1"/>
  <c r="HV90" i="23"/>
  <c r="HY90" i="23" s="1"/>
  <c r="HU91" i="23"/>
  <c r="HW91" i="23" s="1"/>
  <c r="HZ91" i="23" s="1"/>
  <c r="HV91" i="23"/>
  <c r="HY91" i="23" s="1"/>
  <c r="HU92" i="23"/>
  <c r="HW92" i="23" s="1"/>
  <c r="HZ92" i="23" s="1"/>
  <c r="HV92" i="23"/>
  <c r="HY92" i="23" s="1"/>
  <c r="HU93" i="23"/>
  <c r="HW93" i="23" s="1"/>
  <c r="HZ93" i="23" s="1"/>
  <c r="HV93" i="23"/>
  <c r="HY93" i="23" s="1"/>
  <c r="HU94" i="23"/>
  <c r="HW94" i="23" s="1"/>
  <c r="HZ94" i="23" s="1"/>
  <c r="HV94" i="23"/>
  <c r="HY94" i="23" s="1"/>
  <c r="HU95" i="23"/>
  <c r="HW95" i="23" s="1"/>
  <c r="HZ95" i="23" s="1"/>
  <c r="HV95" i="23"/>
  <c r="HU96" i="23"/>
  <c r="HW96" i="23" s="1"/>
  <c r="HZ96" i="23" s="1"/>
  <c r="HV96" i="23"/>
  <c r="HY96" i="23" s="1"/>
  <c r="HU97" i="23"/>
  <c r="HW97" i="23" s="1"/>
  <c r="HZ97" i="23" s="1"/>
  <c r="HV97" i="23"/>
  <c r="HY97" i="23" s="1"/>
  <c r="HU98" i="23"/>
  <c r="HV98" i="23"/>
  <c r="HY98" i="23" s="1"/>
  <c r="HU99" i="23"/>
  <c r="HW99" i="23" s="1"/>
  <c r="HZ99" i="23" s="1"/>
  <c r="HV99" i="23"/>
  <c r="HY99" i="23" s="1"/>
  <c r="HU100" i="23"/>
  <c r="HV100" i="23"/>
  <c r="HY100" i="23" s="1"/>
  <c r="HU101" i="23"/>
  <c r="HW101" i="23" s="1"/>
  <c r="HZ101" i="23" s="1"/>
  <c r="HV101" i="23"/>
  <c r="HY101" i="23" s="1"/>
  <c r="HU102" i="23"/>
  <c r="HW102" i="23" s="1"/>
  <c r="HZ102" i="23" s="1"/>
  <c r="HV102" i="23"/>
  <c r="HY102" i="23" s="1"/>
  <c r="HU103" i="23"/>
  <c r="HV103" i="23"/>
  <c r="HY103" i="23" s="1"/>
  <c r="HU104" i="23"/>
  <c r="HW104" i="23" s="1"/>
  <c r="HZ104" i="23" s="1"/>
  <c r="HV104" i="23"/>
  <c r="HY104" i="23" s="1"/>
  <c r="HU105" i="23"/>
  <c r="HW105" i="23" s="1"/>
  <c r="HZ105" i="23" s="1"/>
  <c r="HV105" i="23"/>
  <c r="HY105" i="23" s="1"/>
  <c r="HU106" i="23"/>
  <c r="HV106" i="23"/>
  <c r="HY106" i="23" s="1"/>
  <c r="HU107" i="23"/>
  <c r="HW107" i="23" s="1"/>
  <c r="HZ107" i="23" s="1"/>
  <c r="HV107" i="23"/>
  <c r="HY107" i="23" s="1"/>
  <c r="HU108" i="23"/>
  <c r="HV108" i="23"/>
  <c r="HY108" i="23" s="1"/>
  <c r="HU109" i="23"/>
  <c r="HW109" i="23" s="1"/>
  <c r="HZ109" i="23" s="1"/>
  <c r="HV109" i="23"/>
  <c r="HY109" i="23" s="1"/>
  <c r="HU110" i="23"/>
  <c r="HW110" i="23" s="1"/>
  <c r="HZ110" i="23" s="1"/>
  <c r="HV110" i="23"/>
  <c r="HY110" i="23" s="1"/>
  <c r="HU111" i="23"/>
  <c r="HW111" i="23" s="1"/>
  <c r="HZ111" i="23" s="1"/>
  <c r="HV111" i="23"/>
  <c r="HY111" i="23" s="1"/>
  <c r="HU112" i="23"/>
  <c r="HW112" i="23" s="1"/>
  <c r="HZ112" i="23" s="1"/>
  <c r="HV112" i="23"/>
  <c r="HY112" i="23" s="1"/>
  <c r="HU113" i="23"/>
  <c r="HW113" i="23" s="1"/>
  <c r="HZ113" i="23" s="1"/>
  <c r="HV113" i="23"/>
  <c r="HY113" i="23" s="1"/>
  <c r="HU114" i="23"/>
  <c r="HW114" i="23" s="1"/>
  <c r="HZ114" i="23" s="1"/>
  <c r="HV114" i="23"/>
  <c r="HY114" i="23" s="1"/>
  <c r="HU115" i="23"/>
  <c r="HW115" i="23" s="1"/>
  <c r="HZ115" i="23" s="1"/>
  <c r="HV115" i="23"/>
  <c r="HY115" i="23" s="1"/>
  <c r="HU116" i="23"/>
  <c r="HW116" i="23" s="1"/>
  <c r="HZ116" i="23" s="1"/>
  <c r="HV116" i="23"/>
  <c r="HY116" i="23" s="1"/>
  <c r="HU117" i="23"/>
  <c r="HW117" i="23" s="1"/>
  <c r="HZ117" i="23" s="1"/>
  <c r="HV117" i="23"/>
  <c r="HY117" i="23" s="1"/>
  <c r="HU118" i="23"/>
  <c r="HW118" i="23" s="1"/>
  <c r="HZ118" i="23" s="1"/>
  <c r="HV118" i="23"/>
  <c r="HY118" i="23" s="1"/>
  <c r="HU119" i="23"/>
  <c r="HW119" i="23" s="1"/>
  <c r="HZ119" i="23" s="1"/>
  <c r="HV119" i="23"/>
  <c r="HY119" i="23" s="1"/>
  <c r="HU120" i="23"/>
  <c r="HV120" i="23"/>
  <c r="HY120" i="23" s="1"/>
  <c r="HU121" i="23"/>
  <c r="HW121" i="23" s="1"/>
  <c r="HZ121" i="23" s="1"/>
  <c r="HV121" i="23"/>
  <c r="HY121" i="23" s="1"/>
  <c r="HU122" i="23"/>
  <c r="HW122" i="23" s="1"/>
  <c r="HZ122" i="23" s="1"/>
  <c r="HV122" i="23"/>
  <c r="HY122" i="23" s="1"/>
  <c r="HU123" i="23"/>
  <c r="HW123" i="23" s="1"/>
  <c r="HZ123" i="23" s="1"/>
  <c r="HV123" i="23"/>
  <c r="HY123" i="23" s="1"/>
  <c r="HU124" i="23"/>
  <c r="HV124" i="23"/>
  <c r="HY124" i="23" s="1"/>
  <c r="HU125" i="23"/>
  <c r="HW125" i="23" s="1"/>
  <c r="HZ125" i="23" s="1"/>
  <c r="HV125" i="23"/>
  <c r="HY125" i="23" s="1"/>
  <c r="HU126" i="23"/>
  <c r="HW126" i="23" s="1"/>
  <c r="HZ126" i="23" s="1"/>
  <c r="HV126" i="23"/>
  <c r="HY126" i="23" s="1"/>
  <c r="HU127" i="23"/>
  <c r="HW127" i="23" s="1"/>
  <c r="HZ127" i="23" s="1"/>
  <c r="HV127" i="23"/>
  <c r="HY127" i="23" s="1"/>
  <c r="HU128" i="23"/>
  <c r="HV128" i="23"/>
  <c r="HY128" i="23" s="1"/>
  <c r="HU129" i="23"/>
  <c r="HW129" i="23" s="1"/>
  <c r="HZ129" i="23" s="1"/>
  <c r="HV129" i="23"/>
  <c r="HY129" i="23" s="1"/>
  <c r="HU130" i="23"/>
  <c r="HW130" i="23" s="1"/>
  <c r="HZ130" i="23" s="1"/>
  <c r="HV130" i="23"/>
  <c r="HY130" i="23" s="1"/>
  <c r="HU131" i="23"/>
  <c r="HW131" i="23" s="1"/>
  <c r="HZ131" i="23" s="1"/>
  <c r="HV131" i="23"/>
  <c r="HY131" i="23" s="1"/>
  <c r="HU132" i="23"/>
  <c r="HW132" i="23" s="1"/>
  <c r="HZ132" i="23" s="1"/>
  <c r="HV132" i="23"/>
  <c r="HY132" i="23" s="1"/>
  <c r="HU133" i="23"/>
  <c r="HW133" i="23" s="1"/>
  <c r="HZ133" i="23" s="1"/>
  <c r="HV133" i="23"/>
  <c r="HY133" i="23" s="1"/>
  <c r="HU134" i="23"/>
  <c r="HW134" i="23" s="1"/>
  <c r="HZ134" i="23" s="1"/>
  <c r="HV134" i="23"/>
  <c r="HY134" i="23" s="1"/>
  <c r="HU135" i="23"/>
  <c r="HV135" i="23"/>
  <c r="HY135" i="23" s="1"/>
  <c r="HU136" i="23"/>
  <c r="HW136" i="23" s="1"/>
  <c r="HZ136" i="23" s="1"/>
  <c r="HV136" i="23"/>
  <c r="HY136" i="23" s="1"/>
  <c r="HU137" i="23"/>
  <c r="HW137" i="23" s="1"/>
  <c r="HZ137" i="23" s="1"/>
  <c r="HV137" i="23"/>
  <c r="HY137" i="23" s="1"/>
  <c r="HU138" i="23"/>
  <c r="HW138" i="23" s="1"/>
  <c r="HZ138" i="23" s="1"/>
  <c r="HV138" i="23"/>
  <c r="HY138" i="23" s="1"/>
  <c r="HU139" i="23"/>
  <c r="HW139" i="23" s="1"/>
  <c r="HZ139" i="23" s="1"/>
  <c r="HV139" i="23"/>
  <c r="HU140" i="23"/>
  <c r="HV140" i="23"/>
  <c r="HY140" i="23" s="1"/>
  <c r="HU141" i="23"/>
  <c r="HW141" i="23" s="1"/>
  <c r="HZ141" i="23" s="1"/>
  <c r="HV141" i="23"/>
  <c r="HY141" i="23" s="1"/>
  <c r="HU142" i="23"/>
  <c r="HW142" i="23" s="1"/>
  <c r="HZ142" i="23" s="1"/>
  <c r="HV142" i="23"/>
  <c r="HY142" i="23" s="1"/>
  <c r="HU143" i="23"/>
  <c r="HW143" i="23" s="1"/>
  <c r="HZ143" i="23" s="1"/>
  <c r="HV143" i="23"/>
  <c r="HY143" i="23" s="1"/>
  <c r="HU144" i="23"/>
  <c r="HW144" i="23" s="1"/>
  <c r="HZ144" i="23" s="1"/>
  <c r="HV144" i="23"/>
  <c r="HY144" i="23" s="1"/>
  <c r="HU145" i="23"/>
  <c r="HW145" i="23" s="1"/>
  <c r="HZ145" i="23" s="1"/>
  <c r="HV145" i="23"/>
  <c r="HY145" i="23" s="1"/>
  <c r="HU146" i="23"/>
  <c r="HW146" i="23" s="1"/>
  <c r="HZ146" i="23" s="1"/>
  <c r="HV146" i="23"/>
  <c r="HY146" i="23" s="1"/>
  <c r="HU147" i="23"/>
  <c r="HW147" i="23" s="1"/>
  <c r="HZ147" i="23" s="1"/>
  <c r="HV147" i="23"/>
  <c r="HY147" i="23" s="1"/>
  <c r="HU148" i="23"/>
  <c r="HW148" i="23" s="1"/>
  <c r="HZ148" i="23" s="1"/>
  <c r="HV148" i="23"/>
  <c r="HY148" i="23" s="1"/>
  <c r="HU149" i="23"/>
  <c r="HW149" i="23" s="1"/>
  <c r="HZ149" i="23" s="1"/>
  <c r="HV149" i="23"/>
  <c r="HY149" i="23" s="1"/>
  <c r="HU150" i="23"/>
  <c r="HW150" i="23" s="1"/>
  <c r="HZ150" i="23" s="1"/>
  <c r="HV150" i="23"/>
  <c r="HY150" i="23" s="1"/>
  <c r="HU151" i="23"/>
  <c r="HW151" i="23" s="1"/>
  <c r="HZ151" i="23" s="1"/>
  <c r="HV151" i="23"/>
  <c r="HY151" i="23" s="1"/>
  <c r="HU152" i="23"/>
  <c r="HV152" i="23"/>
  <c r="HY152" i="23" s="1"/>
  <c r="HU153" i="23"/>
  <c r="HW153" i="23" s="1"/>
  <c r="HZ153" i="23" s="1"/>
  <c r="HV153" i="23"/>
  <c r="HY153" i="23" s="1"/>
  <c r="HU154" i="23"/>
  <c r="HW154" i="23" s="1"/>
  <c r="HZ154" i="23" s="1"/>
  <c r="HV154" i="23"/>
  <c r="HY154" i="23" s="1"/>
  <c r="HU155" i="23"/>
  <c r="HW155" i="23" s="1"/>
  <c r="HZ155" i="23" s="1"/>
  <c r="HV155" i="23"/>
  <c r="HY155" i="23" s="1"/>
  <c r="HU156" i="23"/>
  <c r="HV156" i="23"/>
  <c r="HY156" i="23" s="1"/>
  <c r="HU157" i="23"/>
  <c r="HW157" i="23" s="1"/>
  <c r="HZ157" i="23" s="1"/>
  <c r="HV157" i="23"/>
  <c r="HY157" i="23" s="1"/>
  <c r="HU158" i="23"/>
  <c r="HW158" i="23" s="1"/>
  <c r="HZ158" i="23" s="1"/>
  <c r="HV158" i="23"/>
  <c r="HY158" i="23" s="1"/>
  <c r="HU159" i="23"/>
  <c r="HW159" i="23" s="1"/>
  <c r="HZ159" i="23" s="1"/>
  <c r="HV159" i="23"/>
  <c r="HY159" i="23" s="1"/>
  <c r="HU160" i="23"/>
  <c r="HW160" i="23" s="1"/>
  <c r="HZ160" i="23" s="1"/>
  <c r="HV160" i="23"/>
  <c r="HY160" i="23" s="1"/>
  <c r="HU161" i="23"/>
  <c r="HW161" i="23" s="1"/>
  <c r="HZ161" i="23" s="1"/>
  <c r="HV161" i="23"/>
  <c r="HY161" i="23" s="1"/>
  <c r="HU162" i="23"/>
  <c r="HW162" i="23" s="1"/>
  <c r="HZ162" i="23" s="1"/>
  <c r="HV162" i="23"/>
  <c r="HY162" i="23" s="1"/>
  <c r="HU163" i="23"/>
  <c r="HW163" i="23" s="1"/>
  <c r="HZ163" i="23" s="1"/>
  <c r="HV163" i="23"/>
  <c r="HY163" i="23" s="1"/>
  <c r="HU164" i="23"/>
  <c r="HW164" i="23" s="1"/>
  <c r="HZ164" i="23" s="1"/>
  <c r="HV164" i="23"/>
  <c r="HY164" i="23" s="1"/>
  <c r="HU165" i="23"/>
  <c r="HW165" i="23" s="1"/>
  <c r="HZ165" i="23" s="1"/>
  <c r="HV165" i="23"/>
  <c r="HY165" i="23" s="1"/>
  <c r="HU166" i="23"/>
  <c r="HW166" i="23" s="1"/>
  <c r="HZ166" i="23" s="1"/>
  <c r="HV166" i="23"/>
  <c r="HY166" i="23" s="1"/>
  <c r="HU167" i="23"/>
  <c r="HV167" i="23"/>
  <c r="HY167" i="23" s="1"/>
  <c r="HU168" i="23"/>
  <c r="HW168" i="23" s="1"/>
  <c r="HZ168" i="23" s="1"/>
  <c r="HV168" i="23"/>
  <c r="HY168" i="23" s="1"/>
  <c r="HU169" i="23"/>
  <c r="HW169" i="23" s="1"/>
  <c r="HZ169" i="23" s="1"/>
  <c r="HV169" i="23"/>
  <c r="HY169" i="23" s="1"/>
  <c r="HU170" i="23"/>
  <c r="HW170" i="23" s="1"/>
  <c r="HZ170" i="23" s="1"/>
  <c r="HV170" i="23"/>
  <c r="HY170" i="23" s="1"/>
  <c r="HU171" i="23"/>
  <c r="HW171" i="23" s="1"/>
  <c r="HZ171" i="23" s="1"/>
  <c r="HV171" i="23"/>
  <c r="HY171" i="23" s="1"/>
  <c r="HU172" i="23"/>
  <c r="HV172" i="23"/>
  <c r="HY172" i="23" s="1"/>
  <c r="HU173" i="23"/>
  <c r="HW173" i="23" s="1"/>
  <c r="HZ173" i="23" s="1"/>
  <c r="HV173" i="23"/>
  <c r="HY173" i="23" s="1"/>
  <c r="HU174" i="23"/>
  <c r="HW174" i="23" s="1"/>
  <c r="HZ174" i="23" s="1"/>
  <c r="HV174" i="23"/>
  <c r="HY174" i="23" s="1"/>
  <c r="HU175" i="23"/>
  <c r="HW175" i="23" s="1"/>
  <c r="HZ175" i="23" s="1"/>
  <c r="HV175" i="23"/>
  <c r="HY175" i="23" s="1"/>
  <c r="HU176" i="23"/>
  <c r="HV176" i="23"/>
  <c r="HY176" i="23" s="1"/>
  <c r="HU177" i="23"/>
  <c r="HW177" i="23" s="1"/>
  <c r="HZ177" i="23" s="1"/>
  <c r="HV177" i="23"/>
  <c r="HY177" i="23" s="1"/>
  <c r="HU178" i="23"/>
  <c r="HW178" i="23" s="1"/>
  <c r="HZ178" i="23" s="1"/>
  <c r="HV178" i="23"/>
  <c r="HY178" i="23" s="1"/>
  <c r="HU179" i="23"/>
  <c r="HW179" i="23" s="1"/>
  <c r="HZ179" i="23" s="1"/>
  <c r="HV179" i="23"/>
  <c r="HY179" i="23" s="1"/>
  <c r="HU180" i="23"/>
  <c r="HW180" i="23" s="1"/>
  <c r="HZ180" i="23" s="1"/>
  <c r="HV180" i="23"/>
  <c r="HY180" i="23" s="1"/>
  <c r="HU181" i="23"/>
  <c r="HW181" i="23" s="1"/>
  <c r="HZ181" i="23" s="1"/>
  <c r="HV181" i="23"/>
  <c r="HY181" i="23" s="1"/>
  <c r="HU182" i="23"/>
  <c r="HW182" i="23" s="1"/>
  <c r="HZ182" i="23" s="1"/>
  <c r="HV182" i="23"/>
  <c r="HY182" i="23" s="1"/>
  <c r="HR183" i="23"/>
  <c r="HS183" i="23"/>
  <c r="HR184" i="23"/>
  <c r="HS184" i="23"/>
  <c r="IA182" i="23"/>
  <c r="IA178" i="23"/>
  <c r="IA179" i="23"/>
  <c r="IA180" i="23"/>
  <c r="IA181" i="23"/>
  <c r="IA59" i="23"/>
  <c r="IA60" i="23"/>
  <c r="IA61" i="23"/>
  <c r="IA62" i="23"/>
  <c r="IA63" i="23"/>
  <c r="IA64" i="23"/>
  <c r="IA65" i="23"/>
  <c r="IA66" i="23"/>
  <c r="IA67" i="23"/>
  <c r="IA68" i="23"/>
  <c r="IA69" i="23"/>
  <c r="IA70" i="23"/>
  <c r="IA71" i="23"/>
  <c r="IA72" i="23"/>
  <c r="IA73" i="23"/>
  <c r="IA74" i="23"/>
  <c r="IA75" i="23"/>
  <c r="IA76" i="23"/>
  <c r="IA77" i="23"/>
  <c r="IA78" i="23"/>
  <c r="IA79" i="23"/>
  <c r="IA80" i="23"/>
  <c r="IA81" i="23"/>
  <c r="IA82" i="23"/>
  <c r="IA83" i="23"/>
  <c r="IA84" i="23"/>
  <c r="IA85" i="23"/>
  <c r="IA86" i="23"/>
  <c r="IA87" i="23"/>
  <c r="IA88" i="23"/>
  <c r="IA89" i="23"/>
  <c r="IA90" i="23"/>
  <c r="IA91" i="23"/>
  <c r="IA92" i="23"/>
  <c r="IA93" i="23"/>
  <c r="IA94" i="23"/>
  <c r="IA95" i="23"/>
  <c r="IA96" i="23"/>
  <c r="IA97" i="23"/>
  <c r="IA98" i="23"/>
  <c r="IA99" i="23"/>
  <c r="IA100" i="23"/>
  <c r="IA101" i="23"/>
  <c r="IA102" i="23"/>
  <c r="IA103" i="23"/>
  <c r="IA104" i="23"/>
  <c r="IA105" i="23"/>
  <c r="IA106" i="23"/>
  <c r="IA107" i="23"/>
  <c r="IA108" i="23"/>
  <c r="IA109" i="23"/>
  <c r="IA110" i="23"/>
  <c r="IA111" i="23"/>
  <c r="IA112" i="23"/>
  <c r="IA113" i="23"/>
  <c r="IA114" i="23"/>
  <c r="IA115" i="23"/>
  <c r="IA116" i="23"/>
  <c r="IA117" i="23"/>
  <c r="IA118" i="23"/>
  <c r="IA119" i="23"/>
  <c r="IA120" i="23"/>
  <c r="IA121" i="23"/>
  <c r="IA122" i="23"/>
  <c r="IA123" i="23"/>
  <c r="IA124" i="23"/>
  <c r="IA125" i="23"/>
  <c r="IA126" i="23"/>
  <c r="IA127" i="23"/>
  <c r="IA128" i="23"/>
  <c r="IA129" i="23"/>
  <c r="IA130" i="23"/>
  <c r="IA131" i="23"/>
  <c r="IA132" i="23"/>
  <c r="IA133" i="23"/>
  <c r="IA134" i="23"/>
  <c r="IA135" i="23"/>
  <c r="IA136" i="23"/>
  <c r="IA137" i="23"/>
  <c r="IA138" i="23"/>
  <c r="IA139" i="23"/>
  <c r="IA140" i="23"/>
  <c r="IA141" i="23"/>
  <c r="IA142" i="23"/>
  <c r="IA143" i="23"/>
  <c r="IA144" i="23"/>
  <c r="IA145" i="23"/>
  <c r="IA146" i="23"/>
  <c r="IA147" i="23"/>
  <c r="IA148" i="23"/>
  <c r="IA149" i="23"/>
  <c r="IA150" i="23"/>
  <c r="IA151" i="23"/>
  <c r="IA152" i="23"/>
  <c r="IA153" i="23"/>
  <c r="IA154" i="23"/>
  <c r="IA155" i="23"/>
  <c r="IA156" i="23"/>
  <c r="IA157" i="23"/>
  <c r="IA158" i="23"/>
  <c r="IA159" i="23"/>
  <c r="IA160" i="23"/>
  <c r="IA161" i="23"/>
  <c r="IA162" i="23"/>
  <c r="IA163" i="23"/>
  <c r="IA164" i="23"/>
  <c r="IA165" i="23"/>
  <c r="IA166" i="23"/>
  <c r="IA167" i="23"/>
  <c r="IA168" i="23"/>
  <c r="IA169" i="23"/>
  <c r="IA170" i="23"/>
  <c r="IA171" i="23"/>
  <c r="IA172" i="23"/>
  <c r="IA173" i="23"/>
  <c r="IA174" i="23"/>
  <c r="IA175" i="23"/>
  <c r="IA176" i="23"/>
  <c r="IA177" i="23"/>
  <c r="BB4" i="23"/>
  <c r="BC4" i="23"/>
  <c r="BD4" i="23"/>
  <c r="BE4" i="23"/>
  <c r="BF4" i="23"/>
  <c r="BG4" i="23"/>
  <c r="BH4" i="23"/>
  <c r="BI4" i="23"/>
  <c r="BJ4" i="23"/>
  <c r="BK4" i="23"/>
  <c r="BL4" i="23"/>
  <c r="BM4" i="23"/>
  <c r="BN4" i="23"/>
  <c r="BO4" i="23"/>
  <c r="BP4" i="23"/>
  <c r="BQ4" i="23"/>
  <c r="BR4" i="23"/>
  <c r="BS4" i="23"/>
  <c r="BT4" i="23"/>
  <c r="BU4" i="23"/>
  <c r="BV4" i="23"/>
  <c r="BW4" i="23"/>
  <c r="BX4" i="23"/>
  <c r="BY4" i="23"/>
  <c r="BZ4" i="23"/>
  <c r="CA4" i="23"/>
  <c r="CB4" i="23"/>
  <c r="CC4" i="23"/>
  <c r="CD4" i="23"/>
  <c r="CE4" i="23"/>
  <c r="CF4" i="23"/>
  <c r="CG4" i="23"/>
  <c r="CH4" i="23"/>
  <c r="CI4" i="23"/>
  <c r="CJ4" i="23"/>
  <c r="CK4" i="23"/>
  <c r="CL4" i="23"/>
  <c r="CM4" i="23"/>
  <c r="CN4" i="23"/>
  <c r="CO4" i="23"/>
  <c r="CP4" i="23"/>
  <c r="CQ4" i="23"/>
  <c r="CR4" i="23"/>
  <c r="CS4" i="23"/>
  <c r="CT4" i="23"/>
  <c r="CU4" i="23"/>
  <c r="CV4" i="23"/>
  <c r="CW4" i="23"/>
  <c r="CX4" i="23"/>
  <c r="CY4" i="23"/>
  <c r="CZ4" i="23"/>
  <c r="DA4" i="23"/>
  <c r="DB4" i="23"/>
  <c r="DC4" i="23"/>
  <c r="DD4" i="23"/>
  <c r="DE4" i="23"/>
  <c r="DF4" i="23"/>
  <c r="DG4" i="23"/>
  <c r="DH4" i="23"/>
  <c r="DI4" i="23"/>
  <c r="DJ4" i="23"/>
  <c r="DK4" i="23"/>
  <c r="DL4" i="23"/>
  <c r="DM4" i="23"/>
  <c r="DN4" i="23"/>
  <c r="DO4" i="23"/>
  <c r="DP4" i="23"/>
  <c r="DQ4" i="23"/>
  <c r="DR4" i="23"/>
  <c r="DS4" i="23"/>
  <c r="DT4" i="23"/>
  <c r="DU4" i="23"/>
  <c r="DV4" i="23"/>
  <c r="DW4" i="23"/>
  <c r="DX4" i="23"/>
  <c r="DY4" i="23"/>
  <c r="DZ4" i="23"/>
  <c r="EA4" i="23"/>
  <c r="EB4" i="23"/>
  <c r="EC4" i="23"/>
  <c r="ED4" i="23"/>
  <c r="EE4" i="23"/>
  <c r="EF4" i="23"/>
  <c r="EG4" i="23"/>
  <c r="EH4" i="23"/>
  <c r="EI4" i="23"/>
  <c r="EJ4" i="23"/>
  <c r="EK4" i="23"/>
  <c r="EL4" i="23"/>
  <c r="EM4" i="23"/>
  <c r="EN4" i="23"/>
  <c r="EO4" i="23"/>
  <c r="EP4" i="23"/>
  <c r="EQ4" i="23"/>
  <c r="ER4" i="23"/>
  <c r="ES4" i="23"/>
  <c r="ET4" i="23"/>
  <c r="EU4" i="23"/>
  <c r="EV4" i="23"/>
  <c r="EW4" i="23"/>
  <c r="EX4" i="23"/>
  <c r="EY4" i="23"/>
  <c r="EZ4" i="23"/>
  <c r="FA4" i="23"/>
  <c r="FB4" i="23"/>
  <c r="FC4" i="23"/>
  <c r="FD4" i="23"/>
  <c r="FE4" i="23"/>
  <c r="FF4" i="23"/>
  <c r="FG4" i="23"/>
  <c r="FH4" i="23"/>
  <c r="FI4" i="23"/>
  <c r="FJ4" i="23"/>
  <c r="FK4" i="23"/>
  <c r="FL4" i="23"/>
  <c r="FM4" i="23"/>
  <c r="FN4" i="23"/>
  <c r="FO4" i="23"/>
  <c r="FP4" i="23"/>
  <c r="FQ4" i="23"/>
  <c r="FR4" i="23"/>
  <c r="FS4" i="23"/>
  <c r="FT4" i="23"/>
  <c r="FU4" i="23"/>
  <c r="FV4" i="23"/>
  <c r="FW4" i="23"/>
  <c r="FX4" i="23"/>
  <c r="FY4" i="23"/>
  <c r="FZ4" i="23"/>
  <c r="GA4" i="23"/>
  <c r="GB4" i="23"/>
  <c r="GC4" i="23"/>
  <c r="GD4" i="23"/>
  <c r="GE4" i="23"/>
  <c r="GF4" i="23"/>
  <c r="GG4" i="23"/>
  <c r="GH4" i="23"/>
  <c r="HX62" i="23" l="1"/>
  <c r="HX59" i="23"/>
  <c r="HX95" i="23"/>
  <c r="HX127" i="23"/>
  <c r="HX151" i="23"/>
  <c r="HX159" i="23"/>
  <c r="HX163" i="23"/>
  <c r="HX82" i="23"/>
  <c r="HX176" i="23"/>
  <c r="HX139" i="23"/>
  <c r="HX111" i="23"/>
  <c r="HX71" i="23"/>
  <c r="HX100" i="23"/>
  <c r="HX167" i="23"/>
  <c r="HY139" i="23"/>
  <c r="HX175" i="23"/>
  <c r="HX83" i="23"/>
  <c r="HX67" i="23"/>
  <c r="HX103" i="23"/>
  <c r="HX66" i="23"/>
  <c r="HX128" i="23"/>
  <c r="HX75" i="23"/>
  <c r="HX87" i="23"/>
  <c r="HX115" i="23"/>
  <c r="HX143" i="23"/>
  <c r="HX160" i="23"/>
  <c r="HX120" i="23"/>
  <c r="HX124" i="23"/>
  <c r="HX156" i="23"/>
  <c r="HX144" i="23"/>
  <c r="HX135" i="23"/>
  <c r="HX131" i="23"/>
  <c r="HX98" i="23"/>
  <c r="HX91" i="23"/>
  <c r="HX179" i="23"/>
  <c r="HW176" i="23"/>
  <c r="HZ176" i="23" s="1"/>
  <c r="HX171" i="23"/>
  <c r="HX152" i="23"/>
  <c r="HX147" i="23"/>
  <c r="HW128" i="23"/>
  <c r="HZ128" i="23" s="1"/>
  <c r="HX119" i="23"/>
  <c r="HW103" i="23"/>
  <c r="HZ103" i="23" s="1"/>
  <c r="HX172" i="23"/>
  <c r="HW167" i="23"/>
  <c r="HZ167" i="23" s="1"/>
  <c r="HX140" i="23"/>
  <c r="HW135" i="23"/>
  <c r="HZ135" i="23" s="1"/>
  <c r="HX108" i="23"/>
  <c r="HX106" i="23"/>
  <c r="HX164" i="23"/>
  <c r="HW156" i="23"/>
  <c r="HZ156" i="23" s="1"/>
  <c r="HX132" i="23"/>
  <c r="HW124" i="23"/>
  <c r="HZ124" i="23" s="1"/>
  <c r="HX107" i="23"/>
  <c r="HW100" i="23"/>
  <c r="HZ100" i="23" s="1"/>
  <c r="HW98" i="23"/>
  <c r="HZ98" i="23" s="1"/>
  <c r="HY95" i="23"/>
  <c r="HX112" i="23"/>
  <c r="HX86" i="23"/>
  <c r="HX79" i="23"/>
  <c r="HX70" i="23"/>
  <c r="HX63" i="23"/>
  <c r="HY83" i="23"/>
  <c r="HY67" i="23"/>
  <c r="HX168" i="23"/>
  <c r="HX136" i="23"/>
  <c r="HX90" i="23"/>
  <c r="HX74" i="23"/>
  <c r="HX58" i="23"/>
  <c r="HX180" i="23"/>
  <c r="HW172" i="23"/>
  <c r="HZ172" i="23" s="1"/>
  <c r="HX155" i="23"/>
  <c r="HX148" i="23"/>
  <c r="HW140" i="23"/>
  <c r="HZ140" i="23" s="1"/>
  <c r="HX123" i="23"/>
  <c r="HX116" i="23"/>
  <c r="HW108" i="23"/>
  <c r="HZ108" i="23" s="1"/>
  <c r="HW106" i="23"/>
  <c r="HZ106" i="23" s="1"/>
  <c r="HX104" i="23"/>
  <c r="HX102" i="23"/>
  <c r="HX99" i="23"/>
  <c r="HY87" i="23"/>
  <c r="HY71" i="23"/>
  <c r="HW152" i="23"/>
  <c r="HZ152" i="23" s="1"/>
  <c r="HW120" i="23"/>
  <c r="HZ120" i="23" s="1"/>
  <c r="HX94" i="23"/>
  <c r="HX78" i="23"/>
  <c r="HX55" i="23"/>
  <c r="HY55" i="23"/>
  <c r="HX181" i="23"/>
  <c r="HX177" i="23"/>
  <c r="HX173" i="23"/>
  <c r="HX169" i="23"/>
  <c r="HX165" i="23"/>
  <c r="HX161" i="23"/>
  <c r="HX157" i="23"/>
  <c r="HX153" i="23"/>
  <c r="HX149" i="23"/>
  <c r="HX145" i="23"/>
  <c r="HX141" i="23"/>
  <c r="HX137" i="23"/>
  <c r="HX133" i="23"/>
  <c r="HX129" i="23"/>
  <c r="HX125" i="23"/>
  <c r="HX121" i="23"/>
  <c r="HX117" i="23"/>
  <c r="HX113" i="23"/>
  <c r="HX109" i="23"/>
  <c r="HX105" i="23"/>
  <c r="HX101" i="23"/>
  <c r="HX97" i="23"/>
  <c r="HX93" i="23"/>
  <c r="HX89" i="23"/>
  <c r="HX85" i="23"/>
  <c r="HX81" i="23"/>
  <c r="HX77" i="23"/>
  <c r="HX73" i="23"/>
  <c r="HX69" i="23"/>
  <c r="HX65" i="23"/>
  <c r="HX61" i="23"/>
  <c r="HX57" i="23"/>
  <c r="HX182" i="23"/>
  <c r="HX178" i="23"/>
  <c r="HX174" i="23"/>
  <c r="HX170" i="23"/>
  <c r="HX166" i="23"/>
  <c r="HX162" i="23"/>
  <c r="HX158" i="23"/>
  <c r="HX154" i="23"/>
  <c r="HX150" i="23"/>
  <c r="HX146" i="23"/>
  <c r="HX142" i="23"/>
  <c r="HX138" i="23"/>
  <c r="HX134" i="23"/>
  <c r="HX130" i="23"/>
  <c r="HX126" i="23"/>
  <c r="HX122" i="23"/>
  <c r="HX118" i="23"/>
  <c r="HX114" i="23"/>
  <c r="HX110" i="23"/>
  <c r="HX96" i="23"/>
  <c r="HX92" i="23"/>
  <c r="HX88" i="23"/>
  <c r="HX84" i="23"/>
  <c r="HX80" i="23"/>
  <c r="HX76" i="23"/>
  <c r="HX72" i="23"/>
  <c r="HX68" i="23"/>
  <c r="HX64" i="23"/>
  <c r="HX60" i="23"/>
  <c r="HX56" i="23"/>
  <c r="IJ26" i="23"/>
  <c r="IJ27" i="23"/>
  <c r="IJ28" i="23"/>
  <c r="IJ29" i="23"/>
  <c r="IJ30" i="23"/>
  <c r="IJ31" i="23"/>
  <c r="IJ32" i="23"/>
  <c r="IJ33" i="23"/>
  <c r="IJ34" i="23"/>
  <c r="IJ35" i="23"/>
  <c r="IJ36" i="23"/>
  <c r="IJ37" i="23"/>
  <c r="IJ38" i="23"/>
  <c r="IJ39" i="23"/>
  <c r="IJ40" i="23"/>
  <c r="IJ41" i="23"/>
  <c r="IJ42" i="23"/>
  <c r="IJ43" i="23"/>
  <c r="IJ44" i="23"/>
  <c r="IJ45" i="23"/>
  <c r="IJ46" i="23"/>
  <c r="IT8" i="23" l="1"/>
  <c r="IT9" i="23"/>
  <c r="IT10" i="23"/>
  <c r="IT11" i="23"/>
  <c r="IT12" i="23"/>
  <c r="IT13" i="23"/>
  <c r="IU14" i="23" s="1"/>
  <c r="IT14" i="23"/>
  <c r="IU15" i="23" s="1"/>
  <c r="IT15" i="23"/>
  <c r="IT16" i="23"/>
  <c r="IT17" i="23"/>
  <c r="IT18" i="23"/>
  <c r="IT19" i="23"/>
  <c r="IT20" i="23"/>
  <c r="IT21" i="23"/>
  <c r="IU22" i="23" s="1"/>
  <c r="IT22" i="23"/>
  <c r="IU23" i="23" s="1"/>
  <c r="IT23" i="23"/>
  <c r="IT24" i="23"/>
  <c r="IT25" i="23"/>
  <c r="IT26" i="23"/>
  <c r="IT27" i="23"/>
  <c r="IT28" i="23"/>
  <c r="IT29" i="23"/>
  <c r="IU30" i="23" s="1"/>
  <c r="IT30" i="23"/>
  <c r="IU31" i="23" s="1"/>
  <c r="IT31" i="23"/>
  <c r="IT32" i="23"/>
  <c r="IT33" i="23"/>
  <c r="IT34" i="23"/>
  <c r="IT35" i="23"/>
  <c r="IT36" i="23"/>
  <c r="IT37" i="23"/>
  <c r="IU38" i="23" s="1"/>
  <c r="IT38" i="23"/>
  <c r="IU39" i="23" s="1"/>
  <c r="IT39" i="23"/>
  <c r="IT40" i="23"/>
  <c r="IT41" i="23"/>
  <c r="IT42" i="23"/>
  <c r="IT43" i="23"/>
  <c r="IT44" i="23"/>
  <c r="IT45" i="23"/>
  <c r="IU46" i="23" s="1"/>
  <c r="IT46" i="23"/>
  <c r="IT7" i="23"/>
  <c r="IU8" i="23" s="1"/>
  <c r="IU11" i="23" l="1"/>
  <c r="IU37" i="23"/>
  <c r="IU29" i="23"/>
  <c r="IU10" i="23"/>
  <c r="IU45" i="23"/>
  <c r="IU13" i="23"/>
  <c r="IU21" i="23"/>
  <c r="IU20" i="23"/>
  <c r="IU44" i="23"/>
  <c r="IU12" i="23"/>
  <c r="IU36" i="23"/>
  <c r="IU35" i="23"/>
  <c r="IU42" i="23"/>
  <c r="IU26" i="23"/>
  <c r="IU18" i="23"/>
  <c r="IU41" i="23"/>
  <c r="IU33" i="23"/>
  <c r="IU25" i="23"/>
  <c r="IU17" i="23"/>
  <c r="IU9" i="23"/>
  <c r="IU28" i="23"/>
  <c r="IU27" i="23"/>
  <c r="IU19" i="23"/>
  <c r="IU34" i="23"/>
  <c r="IU40" i="23"/>
  <c r="IU32" i="23"/>
  <c r="IU24" i="23"/>
  <c r="IU16" i="23"/>
  <c r="IU7" i="23"/>
  <c r="IU43" i="23"/>
  <c r="IV8" i="23" l="1"/>
  <c r="IV16" i="23"/>
  <c r="IV24" i="23"/>
  <c r="IV32" i="23"/>
  <c r="IV40" i="23"/>
  <c r="IV11" i="23"/>
  <c r="IV43" i="23"/>
  <c r="IV28" i="23"/>
  <c r="IV29" i="23"/>
  <c r="IV38" i="23"/>
  <c r="IV9" i="23"/>
  <c r="IV17" i="23"/>
  <c r="IV25" i="23"/>
  <c r="IV33" i="23"/>
  <c r="IV41" i="23"/>
  <c r="IV27" i="23"/>
  <c r="IV36" i="23"/>
  <c r="IV13" i="23"/>
  <c r="IV45" i="23"/>
  <c r="IV14" i="23"/>
  <c r="IV10" i="23"/>
  <c r="IV18" i="23"/>
  <c r="IV26" i="23"/>
  <c r="IV34" i="23"/>
  <c r="IV42" i="23"/>
  <c r="IV35" i="23"/>
  <c r="IV12" i="23"/>
  <c r="IV44" i="23"/>
  <c r="IV37" i="23"/>
  <c r="IV30" i="23"/>
  <c r="IV15" i="23"/>
  <c r="IV23" i="23"/>
  <c r="IV31" i="23"/>
  <c r="IV39" i="23"/>
  <c r="IV7" i="23"/>
  <c r="IW9" i="23" s="1"/>
  <c r="IV19" i="23"/>
  <c r="IV20" i="23"/>
  <c r="IV21" i="23"/>
  <c r="IV22" i="23"/>
  <c r="IV46" i="23"/>
  <c r="IW44" i="23" l="1"/>
  <c r="IW20" i="23"/>
  <c r="IW35" i="23"/>
  <c r="AN6" i="28"/>
  <c r="AN27" i="28"/>
  <c r="AN26" i="28"/>
  <c r="AN28" i="28"/>
  <c r="AK4" i="23"/>
  <c r="AN29" i="28"/>
  <c r="AQ29" i="28"/>
  <c r="AQ26" i="28"/>
  <c r="AQ28" i="28"/>
  <c r="AN4" i="23"/>
  <c r="AQ27" i="28"/>
  <c r="AQ31" i="28"/>
  <c r="AQ30" i="28"/>
  <c r="AQ32" i="28"/>
  <c r="AQ6" i="28"/>
  <c r="IW32" i="23"/>
  <c r="AU34" i="28"/>
  <c r="AU27" i="28"/>
  <c r="AU31" i="28"/>
  <c r="AU30" i="28"/>
  <c r="AU36" i="28"/>
  <c r="AU32" i="28"/>
  <c r="AU29" i="28"/>
  <c r="AU26" i="28"/>
  <c r="AU35" i="28"/>
  <c r="AU6" i="28"/>
  <c r="AU33" i="28"/>
  <c r="AU28" i="28"/>
  <c r="AR4" i="23"/>
  <c r="AY4" i="23"/>
  <c r="AP28" i="28"/>
  <c r="AM4" i="23"/>
  <c r="AP27" i="28"/>
  <c r="AP31" i="28"/>
  <c r="AP29" i="28"/>
  <c r="AP26" i="28"/>
  <c r="AP6" i="28"/>
  <c r="AP30" i="28"/>
  <c r="IW28" i="23"/>
  <c r="IW43" i="23"/>
  <c r="IW16" i="23"/>
  <c r="IW27" i="23"/>
  <c r="AW4" i="23"/>
  <c r="AT34" i="28"/>
  <c r="AT27" i="28"/>
  <c r="AT31" i="28"/>
  <c r="AT30" i="28"/>
  <c r="AT32" i="28"/>
  <c r="AT29" i="28"/>
  <c r="AT26" i="28"/>
  <c r="AT33" i="28"/>
  <c r="AT28" i="28"/>
  <c r="AT35" i="28"/>
  <c r="AT6" i="28"/>
  <c r="AQ4" i="23"/>
  <c r="AM28" i="28"/>
  <c r="AM6" i="28"/>
  <c r="AM27" i="28"/>
  <c r="AM26" i="28"/>
  <c r="AJ4" i="23"/>
  <c r="IW21" i="23"/>
  <c r="IW10" i="23"/>
  <c r="IW30" i="23"/>
  <c r="IW8" i="23"/>
  <c r="IW22" i="23"/>
  <c r="IW14" i="23"/>
  <c r="IW46" i="23"/>
  <c r="IW11" i="23"/>
  <c r="IW13" i="23"/>
  <c r="IW38" i="23"/>
  <c r="IW37" i="23"/>
  <c r="IW39" i="23"/>
  <c r="IW31" i="23"/>
  <c r="IW23" i="23"/>
  <c r="IW45" i="23"/>
  <c r="IW29" i="23"/>
  <c r="IW15" i="23"/>
  <c r="IW19" i="23"/>
  <c r="IW18" i="23"/>
  <c r="AZ4" i="23"/>
  <c r="AO28" i="28"/>
  <c r="AL4" i="23"/>
  <c r="AO6" i="28"/>
  <c r="AO27" i="28"/>
  <c r="AO30" i="28"/>
  <c r="AO29" i="28"/>
  <c r="AO26" i="28"/>
  <c r="AS4" i="23"/>
  <c r="BA4" i="23"/>
  <c r="IW25" i="23"/>
  <c r="AR33" i="28"/>
  <c r="AR31" i="28"/>
  <c r="AR30" i="28"/>
  <c r="AR32" i="28"/>
  <c r="AR29" i="28"/>
  <c r="AR26" i="28"/>
  <c r="AR28" i="28"/>
  <c r="AR6" i="28"/>
  <c r="AR27" i="28"/>
  <c r="AO4" i="23"/>
  <c r="AK26" i="28"/>
  <c r="AK6" i="28"/>
  <c r="AH4" i="23"/>
  <c r="AL27" i="28"/>
  <c r="AL6" i="28"/>
  <c r="AI4" i="23"/>
  <c r="AL26" i="28"/>
  <c r="IW33" i="23"/>
  <c r="IW42" i="23"/>
  <c r="AU4" i="23"/>
  <c r="IW41" i="23"/>
  <c r="IW26" i="23"/>
  <c r="IW12" i="23"/>
  <c r="AT4" i="23"/>
  <c r="AS31" i="28"/>
  <c r="AS30" i="28"/>
  <c r="AS32" i="28"/>
  <c r="AS29" i="28"/>
  <c r="AS26" i="28"/>
  <c r="AS34" i="28"/>
  <c r="AS33" i="28"/>
  <c r="AS28" i="28"/>
  <c r="AS27" i="28"/>
  <c r="AP4" i="23"/>
  <c r="AS6" i="28"/>
  <c r="IW36" i="23"/>
  <c r="IW34" i="23"/>
  <c r="IW17" i="23"/>
  <c r="IW7" i="23"/>
  <c r="AV4" i="23"/>
  <c r="AX4" i="23"/>
  <c r="IW40" i="23"/>
  <c r="IW24" i="23"/>
  <c r="IY6" i="23" l="1"/>
  <c r="K25" i="23"/>
  <c r="K24" i="23"/>
  <c r="K23" i="23"/>
  <c r="K22" i="23"/>
  <c r="K21" i="23"/>
  <c r="K20" i="23"/>
  <c r="K19" i="23"/>
  <c r="K18" i="23"/>
  <c r="K17" i="23"/>
  <c r="K16" i="23"/>
  <c r="K15" i="23"/>
  <c r="K13" i="23"/>
  <c r="K14" i="23"/>
  <c r="K12" i="23"/>
  <c r="K11" i="23"/>
  <c r="K10" i="23"/>
  <c r="K9" i="23"/>
  <c r="K8" i="23"/>
  <c r="K7" i="23"/>
  <c r="O4" i="23"/>
  <c r="P4" i="23"/>
  <c r="Q4" i="23"/>
  <c r="R4" i="23"/>
  <c r="S4" i="23"/>
  <c r="T4" i="23"/>
  <c r="U4" i="23"/>
  <c r="V4" i="23"/>
  <c r="W4" i="23"/>
  <c r="X4" i="23"/>
  <c r="Y4" i="23"/>
  <c r="Z4" i="23"/>
  <c r="AA4" i="23"/>
  <c r="AB4" i="23"/>
  <c r="AC4" i="23"/>
  <c r="AD4" i="23"/>
  <c r="AE4" i="23"/>
  <c r="AF4" i="23"/>
  <c r="AG4" i="23"/>
  <c r="N4" i="23"/>
  <c r="AD13" i="28" l="1"/>
  <c r="AK13" i="28"/>
  <c r="AS13" i="28"/>
  <c r="AL13" i="28"/>
  <c r="AT13" i="28"/>
  <c r="AM13" i="28"/>
  <c r="AU13" i="28"/>
  <c r="AO13" i="28"/>
  <c r="AR13" i="28"/>
  <c r="AP13" i="28"/>
  <c r="AQ13" i="28"/>
  <c r="AN13" i="28"/>
  <c r="AI22" i="28"/>
  <c r="AO22" i="28"/>
  <c r="AP22" i="28"/>
  <c r="AQ22" i="28"/>
  <c r="AN22" i="28"/>
  <c r="AL22" i="28"/>
  <c r="AS22" i="28"/>
  <c r="AM22" i="28"/>
  <c r="AR22" i="28"/>
  <c r="AU22" i="28"/>
  <c r="AK22" i="28"/>
  <c r="AT22" i="28"/>
  <c r="AI23" i="28"/>
  <c r="AK23" i="28"/>
  <c r="AS23" i="28"/>
  <c r="AL23" i="28"/>
  <c r="AT23" i="28"/>
  <c r="AM23" i="28"/>
  <c r="AU23" i="28"/>
  <c r="AR23" i="28"/>
  <c r="AO23" i="28"/>
  <c r="AN23" i="28"/>
  <c r="AP23" i="28"/>
  <c r="AQ23" i="28"/>
  <c r="V8" i="28"/>
  <c r="AO8" i="28"/>
  <c r="AP8" i="28"/>
  <c r="AQ8" i="28"/>
  <c r="AR8" i="28"/>
  <c r="AK8" i="28"/>
  <c r="AS8" i="28"/>
  <c r="AL8" i="28"/>
  <c r="AT8" i="28"/>
  <c r="AN8" i="28"/>
  <c r="AU8" i="28"/>
  <c r="AM8" i="28"/>
  <c r="AI24" i="28"/>
  <c r="AO24" i="28"/>
  <c r="AP24" i="28"/>
  <c r="AQ24" i="28"/>
  <c r="AN24" i="28"/>
  <c r="AT24" i="28"/>
  <c r="AU24" i="28"/>
  <c r="AL24" i="28"/>
  <c r="AM24" i="28"/>
  <c r="AK24" i="28"/>
  <c r="AR24" i="28"/>
  <c r="AS24" i="28"/>
  <c r="X9" i="28"/>
  <c r="AK9" i="28"/>
  <c r="AS9" i="28"/>
  <c r="AL9" i="28"/>
  <c r="AT9" i="28"/>
  <c r="AM9" i="28"/>
  <c r="AU9" i="28"/>
  <c r="AN9" i="28"/>
  <c r="AO9" i="28"/>
  <c r="AP9" i="28"/>
  <c r="AR9" i="28"/>
  <c r="AQ9" i="28"/>
  <c r="AJ25" i="28"/>
  <c r="AK25" i="28"/>
  <c r="AS25" i="28"/>
  <c r="AL25" i="28"/>
  <c r="AT25" i="28"/>
  <c r="AM25" i="28"/>
  <c r="AU25" i="28"/>
  <c r="AR25" i="28"/>
  <c r="AP25" i="28"/>
  <c r="AN25" i="28"/>
  <c r="AQ25" i="28"/>
  <c r="AO25" i="28"/>
  <c r="Y10" i="28"/>
  <c r="AO10" i="28"/>
  <c r="AP10" i="28"/>
  <c r="AQ10" i="28"/>
  <c r="AR10" i="28"/>
  <c r="AK10" i="28"/>
  <c r="AS10" i="28"/>
  <c r="AL10" i="28"/>
  <c r="AT10" i="28"/>
  <c r="AN10" i="28"/>
  <c r="AM10" i="28"/>
  <c r="AU10" i="28"/>
  <c r="AC18" i="28"/>
  <c r="AO18" i="28"/>
  <c r="AP18" i="28"/>
  <c r="AQ18" i="28"/>
  <c r="AN18" i="28"/>
  <c r="AL18" i="28"/>
  <c r="AS18" i="28"/>
  <c r="AU18" i="28"/>
  <c r="AM18" i="28"/>
  <c r="AR18" i="28"/>
  <c r="AT18" i="28"/>
  <c r="AK18" i="28"/>
  <c r="Y11" i="28"/>
  <c r="AK11" i="28"/>
  <c r="AS11" i="28"/>
  <c r="AL11" i="28"/>
  <c r="AT11" i="28"/>
  <c r="AM11" i="28"/>
  <c r="AU11" i="28"/>
  <c r="AN11" i="28"/>
  <c r="AO11" i="28"/>
  <c r="AR11" i="28"/>
  <c r="AQ11" i="28"/>
  <c r="AP11" i="28"/>
  <c r="AD19" i="28"/>
  <c r="AK19" i="28"/>
  <c r="AS19" i="28"/>
  <c r="AL19" i="28"/>
  <c r="AT19" i="28"/>
  <c r="AM19" i="28"/>
  <c r="AU19" i="28"/>
  <c r="AR19" i="28"/>
  <c r="AO19" i="28"/>
  <c r="AN19" i="28"/>
  <c r="AQ19" i="28"/>
  <c r="AP19" i="28"/>
  <c r="AE15" i="28"/>
  <c r="AK15" i="28"/>
  <c r="AS15" i="28"/>
  <c r="AL15" i="28"/>
  <c r="AT15" i="28"/>
  <c r="AM15" i="28"/>
  <c r="AU15" i="28"/>
  <c r="AR15" i="28"/>
  <c r="AQ15" i="28"/>
  <c r="AP15" i="28"/>
  <c r="AN15" i="28"/>
  <c r="AO15" i="28"/>
  <c r="AH16" i="28"/>
  <c r="AO16" i="28"/>
  <c r="AP16" i="28"/>
  <c r="AQ16" i="28"/>
  <c r="AN16" i="28"/>
  <c r="AT16" i="28"/>
  <c r="AK16" i="28"/>
  <c r="AL16" i="28"/>
  <c r="AU16" i="28"/>
  <c r="AR16" i="28"/>
  <c r="AM16" i="28"/>
  <c r="AS16" i="28"/>
  <c r="X12" i="28"/>
  <c r="AO12" i="28"/>
  <c r="AP12" i="28"/>
  <c r="AQ12" i="28"/>
  <c r="AR12" i="28"/>
  <c r="AK12" i="28"/>
  <c r="AS12" i="28"/>
  <c r="AN12" i="28"/>
  <c r="AT12" i="28"/>
  <c r="AL12" i="28"/>
  <c r="AU12" i="28"/>
  <c r="AM12" i="28"/>
  <c r="AG20" i="28"/>
  <c r="AO20" i="28"/>
  <c r="AP20" i="28"/>
  <c r="AQ20" i="28"/>
  <c r="AN20" i="28"/>
  <c r="AT20" i="28"/>
  <c r="AK20" i="28"/>
  <c r="AU20" i="28"/>
  <c r="AM20" i="28"/>
  <c r="AL20" i="28"/>
  <c r="AS20" i="28"/>
  <c r="AR20" i="28"/>
  <c r="X7" i="28"/>
  <c r="AK7" i="28"/>
  <c r="AS7" i="28"/>
  <c r="AL7" i="28"/>
  <c r="AT7" i="28"/>
  <c r="AM7" i="28"/>
  <c r="AU7" i="28"/>
  <c r="AN7" i="28"/>
  <c r="AO7" i="28"/>
  <c r="AP7" i="28"/>
  <c r="AR7" i="28"/>
  <c r="AQ7" i="28"/>
  <c r="AJ17" i="28"/>
  <c r="AK17" i="28"/>
  <c r="AS17" i="28"/>
  <c r="AL17" i="28"/>
  <c r="AT17" i="28"/>
  <c r="AM17" i="28"/>
  <c r="AU17" i="28"/>
  <c r="AR17" i="28"/>
  <c r="AP17" i="28"/>
  <c r="AQ17" i="28"/>
  <c r="AO17" i="28"/>
  <c r="AN17" i="28"/>
  <c r="AA14" i="28"/>
  <c r="AO14" i="28"/>
  <c r="AP14" i="28"/>
  <c r="AQ14" i="28"/>
  <c r="AN14" i="28"/>
  <c r="AL14" i="28"/>
  <c r="AM14" i="28"/>
  <c r="AS14" i="28"/>
  <c r="AR14" i="28"/>
  <c r="AT14" i="28"/>
  <c r="AK14" i="28"/>
  <c r="AU14" i="28"/>
  <c r="AG21" i="28"/>
  <c r="AK21" i="28"/>
  <c r="AS21" i="28"/>
  <c r="AL21" i="28"/>
  <c r="AT21" i="28"/>
  <c r="AM21" i="28"/>
  <c r="AU21" i="28"/>
  <c r="AR21" i="28"/>
  <c r="AP21" i="28"/>
  <c r="AQ21" i="28"/>
  <c r="AN21" i="28"/>
  <c r="AO21" i="28"/>
  <c r="AG18" i="28"/>
  <c r="AC16" i="28"/>
  <c r="AD16" i="28"/>
  <c r="AB15" i="28"/>
  <c r="U8" i="28"/>
  <c r="AJ24" i="28"/>
  <c r="AI19" i="28"/>
  <c r="AG19" i="28"/>
  <c r="AF18" i="28"/>
  <c r="AA15" i="28"/>
  <c r="AH15" i="28"/>
  <c r="AC15" i="28"/>
  <c r="AH14" i="28"/>
  <c r="Z14" i="28"/>
  <c r="AG14" i="28"/>
  <c r="AF14" i="28"/>
  <c r="AE14" i="28"/>
  <c r="AC8" i="28"/>
  <c r="AB8" i="28"/>
  <c r="AG22" i="28"/>
  <c r="AF20" i="28"/>
  <c r="AJ19" i="28"/>
  <c r="AF19" i="28"/>
  <c r="AJ18" i="28"/>
  <c r="AI18" i="28"/>
  <c r="AG17" i="28"/>
  <c r="AF17" i="28"/>
  <c r="AE17" i="28"/>
  <c r="AH17" i="28"/>
  <c r="AA16" i="28"/>
  <c r="AG16" i="28"/>
  <c r="AE16" i="28"/>
  <c r="AD15" i="28"/>
  <c r="Z15" i="28"/>
  <c r="AJ15" i="28"/>
  <c r="AI15" i="28"/>
  <c r="AF11" i="28"/>
  <c r="AD11" i="28"/>
  <c r="X11" i="28"/>
  <c r="AJ8" i="28"/>
  <c r="T8" i="28"/>
  <c r="S8" i="28"/>
  <c r="AE7" i="28"/>
  <c r="AH23" i="28"/>
  <c r="AJ23" i="28"/>
  <c r="AH22" i="28"/>
  <c r="AJ22" i="28"/>
  <c r="AF21" i="28"/>
  <c r="AI21" i="28"/>
  <c r="AJ21" i="28"/>
  <c r="AH21" i="28"/>
  <c r="AJ20" i="28"/>
  <c r="AI20" i="28"/>
  <c r="AE20" i="28"/>
  <c r="AH20" i="28"/>
  <c r="AH19" i="28"/>
  <c r="AE19" i="28"/>
  <c r="AH18" i="28"/>
  <c r="AE18" i="28"/>
  <c r="AD18" i="28"/>
  <c r="AI17" i="28"/>
  <c r="AD17" i="28"/>
  <c r="AB17" i="28"/>
  <c r="AC17" i="28"/>
  <c r="AF16" i="28"/>
  <c r="AJ16" i="28"/>
  <c r="AB16" i="28"/>
  <c r="AI16" i="28"/>
  <c r="AG15" i="28"/>
  <c r="AF15" i="28"/>
  <c r="Y14" i="28"/>
  <c r="AC14" i="28"/>
  <c r="AJ14" i="28"/>
  <c r="AB14" i="28"/>
  <c r="AD14" i="28"/>
  <c r="AI14" i="28"/>
  <c r="AJ13" i="28"/>
  <c r="AB13" i="28"/>
  <c r="AI13" i="28"/>
  <c r="AA13" i="28"/>
  <c r="X13" i="28"/>
  <c r="AH13" i="28"/>
  <c r="Z13" i="28"/>
  <c r="AC13" i="28"/>
  <c r="AG13" i="28"/>
  <c r="Y13" i="28"/>
  <c r="AF13" i="28"/>
  <c r="AE13" i="28"/>
  <c r="AC12" i="28"/>
  <c r="AI12" i="28"/>
  <c r="AA12" i="28"/>
  <c r="AD12" i="28"/>
  <c r="AB12" i="28"/>
  <c r="AH12" i="28"/>
  <c r="Z12" i="28"/>
  <c r="AE12" i="28"/>
  <c r="AG12" i="28"/>
  <c r="Y12" i="28"/>
  <c r="W12" i="28"/>
  <c r="AJ12" i="28"/>
  <c r="AF12" i="28"/>
  <c r="AE11" i="28"/>
  <c r="W11" i="28"/>
  <c r="V11" i="28"/>
  <c r="AI11" i="28"/>
  <c r="AA11" i="28"/>
  <c r="AH11" i="28"/>
  <c r="Z11" i="28"/>
  <c r="AC11" i="28"/>
  <c r="AJ11" i="28"/>
  <c r="AB11" i="28"/>
  <c r="AG11" i="28"/>
  <c r="AF10" i="28"/>
  <c r="X10" i="28"/>
  <c r="AE10" i="28"/>
  <c r="W10" i="28"/>
  <c r="AC10" i="28"/>
  <c r="AI10" i="28"/>
  <c r="AA10" i="28"/>
  <c r="AD10" i="28"/>
  <c r="U10" i="28"/>
  <c r="AB10" i="28"/>
  <c r="AH10" i="28"/>
  <c r="Z10" i="28"/>
  <c r="V10" i="28"/>
  <c r="AJ10" i="28"/>
  <c r="AG10" i="28"/>
  <c r="V9" i="28"/>
  <c r="AB9" i="28"/>
  <c r="AI9" i="28"/>
  <c r="AH9" i="28"/>
  <c r="Z9" i="28"/>
  <c r="AE9" i="28"/>
  <c r="W9" i="28"/>
  <c r="U9" i="28"/>
  <c r="AJ9" i="28"/>
  <c r="AG9" i="28"/>
  <c r="Y9" i="28"/>
  <c r="AD9" i="28"/>
  <c r="T9" i="28"/>
  <c r="AC9" i="28"/>
  <c r="AA9" i="28"/>
  <c r="AF9" i="28"/>
  <c r="AI8" i="28"/>
  <c r="AA8" i="28"/>
  <c r="Z8" i="28"/>
  <c r="Y8" i="28"/>
  <c r="AF8" i="28"/>
  <c r="X8" i="28"/>
  <c r="AH8" i="28"/>
  <c r="AE8" i="28"/>
  <c r="W8" i="28"/>
  <c r="AG8" i="28"/>
  <c r="AD8" i="28"/>
  <c r="V7" i="28"/>
  <c r="AD7" i="28"/>
  <c r="W7" i="28"/>
  <c r="AJ7" i="28"/>
  <c r="R7" i="28"/>
  <c r="AH7" i="28"/>
  <c r="Z7" i="28"/>
  <c r="AB7" i="28"/>
  <c r="AA7" i="28"/>
  <c r="S7" i="28"/>
  <c r="AG7" i="28"/>
  <c r="Y7" i="28"/>
  <c r="AI7" i="28"/>
  <c r="T7" i="28"/>
  <c r="AF7" i="28"/>
  <c r="HM19" i="23" l="1"/>
  <c r="U7" i="28"/>
  <c r="AC7" i="28"/>
  <c r="U6" i="28"/>
  <c r="V6" i="28"/>
  <c r="W6" i="28"/>
  <c r="X6" i="28"/>
  <c r="Y6" i="28"/>
  <c r="Z6" i="28"/>
  <c r="AA6" i="28"/>
  <c r="AB6" i="28"/>
  <c r="AC6" i="28"/>
  <c r="AD6" i="28"/>
  <c r="AE6" i="28"/>
  <c r="AF6" i="28"/>
  <c r="AG6" i="28"/>
  <c r="AH6" i="28"/>
  <c r="AI6" i="28"/>
  <c r="AJ6" i="28"/>
  <c r="Q6" i="28"/>
  <c r="R6" i="28"/>
  <c r="S6" i="28"/>
  <c r="T6" i="28"/>
  <c r="P6" i="28"/>
  <c r="N6" i="28"/>
  <c r="H6" i="28" l="1"/>
  <c r="IA55" i="23"/>
  <c r="IA56" i="23"/>
  <c r="IA57" i="23"/>
  <c r="IA58" i="23"/>
  <c r="K6" i="28" l="1"/>
  <c r="IJ7" i="23"/>
  <c r="IJ8" i="23"/>
  <c r="IJ9" i="23"/>
  <c r="IJ10" i="23"/>
  <c r="IJ11" i="23"/>
  <c r="IJ12" i="23"/>
  <c r="IJ13" i="23"/>
  <c r="IJ14" i="23"/>
  <c r="IJ15" i="23"/>
  <c r="IJ16" i="23"/>
  <c r="IJ17" i="23"/>
  <c r="IJ18" i="23"/>
  <c r="IJ19" i="23"/>
  <c r="IJ20" i="23"/>
  <c r="IJ21" i="23"/>
  <c r="IJ22" i="23"/>
  <c r="IJ23" i="23"/>
  <c r="IJ24" i="23"/>
  <c r="IJ25" i="23"/>
  <c r="IJ47" i="23"/>
  <c r="IJ48" i="23"/>
  <c r="IJ49" i="23"/>
  <c r="IJ50" i="23"/>
  <c r="IJ51" i="23"/>
  <c r="IJ52" i="23"/>
  <c r="IJ53" i="23"/>
  <c r="IJ54" i="23"/>
  <c r="HK16" i="23" l="1"/>
  <c r="IA7" i="23" l="1"/>
  <c r="IA8" i="23"/>
  <c r="IA9" i="23"/>
  <c r="IA10" i="23"/>
  <c r="IA11" i="23"/>
  <c r="IA12" i="23"/>
  <c r="IA13" i="23"/>
  <c r="IA14" i="23"/>
  <c r="IA15" i="23"/>
  <c r="IA16" i="23"/>
  <c r="IA17" i="23"/>
  <c r="IA18" i="23"/>
  <c r="IA19" i="23"/>
  <c r="IA20" i="23"/>
  <c r="IA21" i="23"/>
  <c r="IA22" i="23"/>
  <c r="IA23" i="23"/>
  <c r="IA24" i="23"/>
  <c r="IA25" i="23"/>
  <c r="IA26" i="23"/>
  <c r="IA27" i="23"/>
  <c r="IA28" i="23"/>
  <c r="IA29" i="23"/>
  <c r="IA30" i="23"/>
  <c r="IA31" i="23"/>
  <c r="IA32" i="23"/>
  <c r="IA33" i="23"/>
  <c r="IA34" i="23"/>
  <c r="IA35" i="23"/>
  <c r="IA36" i="23"/>
  <c r="IA37" i="23"/>
  <c r="IA38" i="23"/>
  <c r="IA39" i="23"/>
  <c r="IA40" i="23"/>
  <c r="IA41" i="23"/>
  <c r="IA42" i="23"/>
  <c r="IA43" i="23"/>
  <c r="IA44" i="23"/>
  <c r="IA45" i="23"/>
  <c r="IA46" i="23"/>
  <c r="IA47" i="23"/>
  <c r="IA48" i="23"/>
  <c r="IA49" i="23"/>
  <c r="IA50" i="23"/>
  <c r="IA51" i="23"/>
  <c r="IA52" i="23"/>
  <c r="IA53" i="23"/>
  <c r="IA54" i="23"/>
  <c r="F6" i="28" l="1"/>
  <c r="E6" i="28"/>
  <c r="B147" i="28" a="1"/>
  <c r="B160" i="28" a="1"/>
  <c r="B181" i="28" a="1"/>
  <c r="B81" i="28" a="1"/>
  <c r="B85" i="28" a="1"/>
  <c r="B113" i="28" a="1"/>
  <c r="B166" i="28" a="1"/>
  <c r="B61" i="28" a="1"/>
  <c r="B96" i="28" a="1"/>
  <c r="B172" i="28" a="1"/>
  <c r="B84" i="28" a="1"/>
  <c r="B178" i="28" a="1"/>
  <c r="B72" i="28" a="1"/>
  <c r="B134" i="28" a="1"/>
  <c r="B128" i="28" a="1"/>
  <c r="B107" i="28" a="1"/>
  <c r="B66" i="28" a="1"/>
  <c r="B161" i="28" a="1"/>
  <c r="B94" i="28" a="1"/>
  <c r="B100" i="28" a="1"/>
  <c r="B117" i="28" a="1"/>
  <c r="B76" i="28" a="1"/>
  <c r="B64" i="28" a="1"/>
  <c r="B105" i="28" a="1"/>
  <c r="B98" i="28" a="1"/>
  <c r="B164" i="28" a="1"/>
  <c r="B121" i="28" a="1"/>
  <c r="B158" i="28" a="1"/>
  <c r="B135" i="28" a="1"/>
  <c r="B125" i="28" a="1"/>
  <c r="B103" i="28" a="1"/>
  <c r="B82" i="28" a="1"/>
  <c r="B163" i="28" a="1"/>
  <c r="B151" i="28" a="1"/>
  <c r="B70" i="28" a="1"/>
  <c r="B101" i="28" a="1"/>
  <c r="B110" i="28" a="1"/>
  <c r="B182" i="28" a="1"/>
  <c r="B78" i="28" a="1"/>
  <c r="B139" i="28" a="1"/>
  <c r="B68" i="28" a="1"/>
  <c r="B109" i="28" a="1"/>
  <c r="B102" i="28" a="1"/>
  <c r="B179" i="28" a="1"/>
  <c r="B123" i="28" a="1"/>
  <c r="B112" i="28" a="1"/>
  <c r="B138" i="28" a="1"/>
  <c r="B168" i="28" a="1"/>
  <c r="B141" i="28" a="1"/>
  <c r="B157" i="28" a="1"/>
  <c r="B175" i="28" a="1"/>
  <c r="B111" i="28" a="1"/>
  <c r="B132" i="28" a="1"/>
  <c r="B89" i="28" a="1"/>
  <c r="B108" i="28" a="1"/>
  <c r="B80" i="28" a="1"/>
  <c r="B118" i="28" a="1"/>
  <c r="B174" i="28" a="1"/>
  <c r="B124" i="28" a="1"/>
  <c r="B73" i="28" a="1"/>
  <c r="B88" i="28" a="1"/>
  <c r="B152" i="28" a="1"/>
  <c r="B92" i="28" a="1"/>
  <c r="B74" i="28" a="1"/>
  <c r="B131" i="28" a="1"/>
  <c r="B120" i="28" a="1"/>
  <c r="B67" i="28" a="1"/>
  <c r="B59" i="28" a="1"/>
  <c r="B156" i="28" a="1"/>
  <c r="B56" i="28" a="1"/>
  <c r="B145" i="28" a="1"/>
  <c r="B142" i="28" a="1"/>
  <c r="B69" i="28" a="1"/>
  <c r="B90" i="28" a="1"/>
  <c r="B170" i="28" a="1"/>
  <c r="B104" i="28" a="1"/>
  <c r="B167" i="28" a="1"/>
  <c r="B180" i="28" a="1"/>
  <c r="B60" i="28" a="1"/>
  <c r="B122" i="28" a="1"/>
  <c r="B155" i="28" a="1"/>
  <c r="B87" i="28" a="1"/>
  <c r="B99" i="28" a="1"/>
  <c r="B114" i="28" a="1"/>
  <c r="B63" i="28" a="1"/>
  <c r="B86" i="28" a="1"/>
  <c r="B62" i="28" a="1"/>
  <c r="B159" i="28" a="1"/>
  <c r="B77" i="28" a="1"/>
  <c r="B116" i="28" a="1"/>
  <c r="B75" i="28" a="1"/>
  <c r="B176" i="28" a="1"/>
  <c r="B65" i="28" a="1"/>
  <c r="B58" i="28" a="1"/>
  <c r="B129" i="28" a="1"/>
  <c r="B133" i="28" a="1"/>
  <c r="B126" i="28" a="1"/>
  <c r="B115" i="28" a="1"/>
  <c r="B149" i="28" a="1"/>
  <c r="B146" i="28" a="1"/>
  <c r="B93" i="28" a="1"/>
  <c r="B79" i="28" a="1"/>
  <c r="B165" i="28" a="1"/>
  <c r="B154" i="28" a="1"/>
  <c r="B83" i="28" a="1"/>
  <c r="B148" i="28" a="1"/>
  <c r="B144" i="28" a="1"/>
  <c r="B177" i="28" a="1"/>
  <c r="B137" i="28" a="1"/>
  <c r="B97" i="28" a="1"/>
  <c r="B95" i="28" a="1"/>
  <c r="B169" i="28" a="1"/>
  <c r="B127" i="28" a="1"/>
  <c r="B153" i="28" a="1"/>
  <c r="B119" i="28" a="1"/>
  <c r="B106" i="28" a="1"/>
  <c r="B140" i="28" a="1"/>
  <c r="B173" i="28" a="1"/>
  <c r="B71" i="28" a="1"/>
  <c r="B183" i="28" a="1"/>
  <c r="B57" i="28" a="1"/>
  <c r="B136" i="28" a="1"/>
  <c r="B130" i="28" a="1"/>
  <c r="B91" i="28" a="1"/>
  <c r="B171" i="28" a="1"/>
  <c r="B143" i="28" a="1"/>
  <c r="B162" i="28" a="1"/>
  <c r="B150" i="28" a="1"/>
  <c r="B173" i="28" l="1"/>
  <c r="B165" i="28"/>
  <c r="B157" i="28"/>
  <c r="B149" i="28"/>
  <c r="B141" i="28"/>
  <c r="B133" i="28"/>
  <c r="B125" i="28"/>
  <c r="B117" i="28"/>
  <c r="B109" i="28"/>
  <c r="B101" i="28"/>
  <c r="B93" i="28"/>
  <c r="B85" i="28"/>
  <c r="B77" i="28"/>
  <c r="B69" i="28"/>
  <c r="B61" i="28"/>
  <c r="B178" i="28"/>
  <c r="B170" i="28"/>
  <c r="B162" i="28"/>
  <c r="B154" i="28"/>
  <c r="B146" i="28"/>
  <c r="B138" i="28"/>
  <c r="B130" i="28"/>
  <c r="B122" i="28"/>
  <c r="B114" i="28"/>
  <c r="B106" i="28"/>
  <c r="B98" i="28"/>
  <c r="B90" i="28"/>
  <c r="B82" i="28"/>
  <c r="B74" i="28"/>
  <c r="B66" i="28"/>
  <c r="B58" i="28"/>
  <c r="B159" i="28"/>
  <c r="B63" i="28"/>
  <c r="B135" i="28"/>
  <c r="B71" i="28"/>
  <c r="B180" i="28"/>
  <c r="B148" i="28"/>
  <c r="B116" i="28"/>
  <c r="B100" i="28"/>
  <c r="B92" i="28"/>
  <c r="B84" i="28"/>
  <c r="B76" i="28"/>
  <c r="B68" i="28"/>
  <c r="B60" i="28"/>
  <c r="B183" i="28"/>
  <c r="B164" i="28"/>
  <c r="B113" i="28"/>
  <c r="B105" i="28"/>
  <c r="B89" i="28"/>
  <c r="B81" i="28"/>
  <c r="B73" i="28"/>
  <c r="B65" i="28"/>
  <c r="B57" i="28"/>
  <c r="B181" i="28"/>
  <c r="B151" i="28"/>
  <c r="B127" i="28"/>
  <c r="B103" i="28"/>
  <c r="B140" i="28"/>
  <c r="B108" i="28"/>
  <c r="B153" i="28"/>
  <c r="B137" i="28"/>
  <c r="B97" i="28"/>
  <c r="B182" i="28"/>
  <c r="B174" i="28"/>
  <c r="B166" i="28"/>
  <c r="B158" i="28"/>
  <c r="B150" i="28"/>
  <c r="B142" i="28"/>
  <c r="B134" i="28"/>
  <c r="B126" i="28"/>
  <c r="B118" i="28"/>
  <c r="B110" i="28"/>
  <c r="B102" i="28"/>
  <c r="B94" i="28"/>
  <c r="B86" i="28"/>
  <c r="B78" i="28"/>
  <c r="B70" i="28"/>
  <c r="B62" i="28"/>
  <c r="B175" i="28"/>
  <c r="B119" i="28"/>
  <c r="B95" i="28"/>
  <c r="B156" i="28"/>
  <c r="B132" i="28"/>
  <c r="B177" i="28"/>
  <c r="B161" i="28"/>
  <c r="B145" i="28"/>
  <c r="B129" i="28"/>
  <c r="B179" i="28"/>
  <c r="B171" i="28"/>
  <c r="B163" i="28"/>
  <c r="B155" i="28"/>
  <c r="B147" i="28"/>
  <c r="B139" i="28"/>
  <c r="B131" i="28"/>
  <c r="B123" i="28"/>
  <c r="B115" i="28"/>
  <c r="B107" i="28"/>
  <c r="B99" i="28"/>
  <c r="B91" i="28"/>
  <c r="B83" i="28"/>
  <c r="B75" i="28"/>
  <c r="B67" i="28"/>
  <c r="B59" i="28"/>
  <c r="B167" i="28"/>
  <c r="B143" i="28"/>
  <c r="B111" i="28"/>
  <c r="B87" i="28"/>
  <c r="B79" i="28"/>
  <c r="B172" i="28"/>
  <c r="B124" i="28"/>
  <c r="B169" i="28"/>
  <c r="B121" i="28"/>
  <c r="B176" i="28"/>
  <c r="B168" i="28"/>
  <c r="B160" i="28"/>
  <c r="B152" i="28"/>
  <c r="B144" i="28"/>
  <c r="B136" i="28"/>
  <c r="B128" i="28"/>
  <c r="B120" i="28"/>
  <c r="B112" i="28"/>
  <c r="B104" i="28"/>
  <c r="B96" i="28"/>
  <c r="B88" i="28"/>
  <c r="B80" i="28"/>
  <c r="B72" i="28"/>
  <c r="B64" i="28"/>
  <c r="B56" i="28"/>
  <c r="HV54" i="23"/>
  <c r="HY54" i="23" s="1"/>
  <c r="HU54" i="23"/>
  <c r="GX54" i="23"/>
  <c r="GW54" i="23"/>
  <c r="HV53" i="23"/>
  <c r="HY53" i="23" s="1"/>
  <c r="HU53" i="23"/>
  <c r="HW53" i="23" s="1"/>
  <c r="HZ53" i="23" s="1"/>
  <c r="GX53" i="23"/>
  <c r="GW53" i="23"/>
  <c r="HV52" i="23"/>
  <c r="HY52" i="23" s="1"/>
  <c r="HU52" i="23"/>
  <c r="GX52" i="23"/>
  <c r="GW52" i="23"/>
  <c r="HV51" i="23"/>
  <c r="HY51" i="23" s="1"/>
  <c r="HU51" i="23"/>
  <c r="GX51" i="23"/>
  <c r="GW51" i="23"/>
  <c r="HV50" i="23"/>
  <c r="HU50" i="23"/>
  <c r="HW50" i="23" s="1"/>
  <c r="HZ50" i="23" s="1"/>
  <c r="GX50" i="23"/>
  <c r="GW50" i="23"/>
  <c r="HV49" i="23"/>
  <c r="HY49" i="23" s="1"/>
  <c r="HU49" i="23"/>
  <c r="HW49" i="23" s="1"/>
  <c r="HZ49" i="23" s="1"/>
  <c r="GX49" i="23"/>
  <c r="GW49" i="23"/>
  <c r="HV48" i="23"/>
  <c r="HY48" i="23" s="1"/>
  <c r="HU48" i="23"/>
  <c r="GX48" i="23"/>
  <c r="GW48" i="23"/>
  <c r="HV47" i="23"/>
  <c r="HY47" i="23" s="1"/>
  <c r="HU47" i="23"/>
  <c r="GX47" i="23"/>
  <c r="GW47" i="23"/>
  <c r="HV46" i="23"/>
  <c r="HU46" i="23"/>
  <c r="HW46" i="23" s="1"/>
  <c r="HZ46" i="23" s="1"/>
  <c r="GX46" i="23"/>
  <c r="GW46" i="23"/>
  <c r="HV45" i="23"/>
  <c r="HY45" i="23" s="1"/>
  <c r="HU45" i="23"/>
  <c r="HW45" i="23" s="1"/>
  <c r="HZ45" i="23" s="1"/>
  <c r="GX45" i="23"/>
  <c r="GW45" i="23"/>
  <c r="HV44" i="23"/>
  <c r="HY44" i="23" s="1"/>
  <c r="HU44" i="23"/>
  <c r="GX44" i="23"/>
  <c r="GW44" i="23"/>
  <c r="HV43" i="23"/>
  <c r="HY43" i="23" s="1"/>
  <c r="HU43" i="23"/>
  <c r="GX43" i="23"/>
  <c r="GW43" i="23"/>
  <c r="HV42" i="23"/>
  <c r="HU42" i="23"/>
  <c r="HW42" i="23" s="1"/>
  <c r="HZ42" i="23" s="1"/>
  <c r="GX42" i="23"/>
  <c r="GW42" i="23"/>
  <c r="HV41" i="23"/>
  <c r="HY41" i="23" s="1"/>
  <c r="HU41" i="23"/>
  <c r="HW41" i="23" s="1"/>
  <c r="HZ41" i="23" s="1"/>
  <c r="GX41" i="23"/>
  <c r="GW41" i="23"/>
  <c r="HV40" i="23"/>
  <c r="HY40" i="23" s="1"/>
  <c r="HU40" i="23"/>
  <c r="HW40" i="23" s="1"/>
  <c r="HZ40" i="23" s="1"/>
  <c r="GX40" i="23"/>
  <c r="GW40" i="23"/>
  <c r="HV39" i="23"/>
  <c r="HY39" i="23" s="1"/>
  <c r="HU39" i="23"/>
  <c r="GX39" i="23"/>
  <c r="GW39" i="23"/>
  <c r="HV38" i="23"/>
  <c r="HU38" i="23"/>
  <c r="HW38" i="23" s="1"/>
  <c r="HZ38" i="23" s="1"/>
  <c r="GX38" i="23"/>
  <c r="GW38" i="23"/>
  <c r="HV37" i="23"/>
  <c r="HY37" i="23" s="1"/>
  <c r="HU37" i="23"/>
  <c r="GX37" i="23"/>
  <c r="GW37" i="23"/>
  <c r="HV36" i="23"/>
  <c r="HY36" i="23" s="1"/>
  <c r="HU36" i="23"/>
  <c r="HW36" i="23" s="1"/>
  <c r="HZ36" i="23" s="1"/>
  <c r="GX36" i="23"/>
  <c r="GW36" i="23"/>
  <c r="HV35" i="23"/>
  <c r="HY35" i="23" s="1"/>
  <c r="HU35" i="23"/>
  <c r="GX35" i="23"/>
  <c r="GW35" i="23"/>
  <c r="HV34" i="23"/>
  <c r="HU34" i="23"/>
  <c r="HW34" i="23" s="1"/>
  <c r="HZ34" i="23" s="1"/>
  <c r="GX34" i="23"/>
  <c r="GW34" i="23"/>
  <c r="HV33" i="23"/>
  <c r="HY33" i="23" s="1"/>
  <c r="HU33" i="23"/>
  <c r="GX33" i="23"/>
  <c r="GW33" i="23"/>
  <c r="HV32" i="23"/>
  <c r="HY32" i="23" s="1"/>
  <c r="HU32" i="23"/>
  <c r="HW32" i="23" s="1"/>
  <c r="HZ32" i="23" s="1"/>
  <c r="GX32" i="23"/>
  <c r="GW32" i="23"/>
  <c r="HV31" i="23"/>
  <c r="HY31" i="23" s="1"/>
  <c r="HU31" i="23"/>
  <c r="GX31" i="23"/>
  <c r="GW31" i="23"/>
  <c r="HV30" i="23"/>
  <c r="HU30" i="23"/>
  <c r="HW30" i="23" s="1"/>
  <c r="HZ30" i="23" s="1"/>
  <c r="GX30" i="23"/>
  <c r="GW30" i="23"/>
  <c r="HV29" i="23"/>
  <c r="HY29" i="23" s="1"/>
  <c r="HU29" i="23"/>
  <c r="HW29" i="23" s="1"/>
  <c r="HZ29" i="23" s="1"/>
  <c r="GX29" i="23"/>
  <c r="GW29" i="23"/>
  <c r="HV28" i="23"/>
  <c r="HY28" i="23" s="1"/>
  <c r="HU28" i="23"/>
  <c r="HW28" i="23" s="1"/>
  <c r="HZ28" i="23" s="1"/>
  <c r="GX28" i="23"/>
  <c r="GW28" i="23"/>
  <c r="HV27" i="23"/>
  <c r="HY27" i="23" s="1"/>
  <c r="HU27" i="23"/>
  <c r="GX27" i="23"/>
  <c r="GW27" i="23"/>
  <c r="HV26" i="23"/>
  <c r="HY26" i="23" s="1"/>
  <c r="HU26" i="23"/>
  <c r="GX26" i="23"/>
  <c r="GW26" i="23"/>
  <c r="HV25" i="23"/>
  <c r="HY25" i="23" s="1"/>
  <c r="HU25" i="23"/>
  <c r="GX25" i="23"/>
  <c r="GW25" i="23"/>
  <c r="HV24" i="23"/>
  <c r="HY24" i="23" s="1"/>
  <c r="HU24" i="23"/>
  <c r="GX24" i="23"/>
  <c r="GW24" i="23"/>
  <c r="HV23" i="23"/>
  <c r="HY23" i="23" s="1"/>
  <c r="HU23" i="23"/>
  <c r="GX23" i="23"/>
  <c r="GW23" i="23"/>
  <c r="HV22" i="23"/>
  <c r="HY22" i="23" s="1"/>
  <c r="HU22" i="23"/>
  <c r="GX22" i="23"/>
  <c r="GW22" i="23"/>
  <c r="HV21" i="23"/>
  <c r="HY21" i="23" s="1"/>
  <c r="HU21" i="23"/>
  <c r="GX21" i="23"/>
  <c r="GW21" i="23"/>
  <c r="HV20" i="23"/>
  <c r="HY20" i="23" s="1"/>
  <c r="HU20" i="23"/>
  <c r="GX20" i="23"/>
  <c r="GW20" i="23"/>
  <c r="HV19" i="23"/>
  <c r="HY19" i="23" s="1"/>
  <c r="HU19" i="23"/>
  <c r="HW19" i="23" s="1"/>
  <c r="HZ19" i="23" s="1"/>
  <c r="GX19" i="23"/>
  <c r="GW19" i="23"/>
  <c r="HV18" i="23"/>
  <c r="HY18" i="23" s="1"/>
  <c r="HU18" i="23"/>
  <c r="GX18" i="23"/>
  <c r="GW18" i="23"/>
  <c r="HV17" i="23"/>
  <c r="HY17" i="23" s="1"/>
  <c r="HU17" i="23"/>
  <c r="GX17" i="23"/>
  <c r="GW17" i="23"/>
  <c r="HV16" i="23"/>
  <c r="HY16" i="23" s="1"/>
  <c r="HU16" i="23"/>
  <c r="GX16" i="23"/>
  <c r="GW16" i="23"/>
  <c r="HV15" i="23"/>
  <c r="HY15" i="23" s="1"/>
  <c r="HU15" i="23"/>
  <c r="HW15" i="23" s="1"/>
  <c r="HZ15" i="23" s="1"/>
  <c r="GX15" i="23"/>
  <c r="GW15" i="23"/>
  <c r="HV14" i="23"/>
  <c r="HY14" i="23" s="1"/>
  <c r="HU14" i="23"/>
  <c r="HW14" i="23" s="1"/>
  <c r="HZ14" i="23" s="1"/>
  <c r="GX14" i="23"/>
  <c r="GW14" i="23"/>
  <c r="HV13" i="23"/>
  <c r="HY13" i="23" s="1"/>
  <c r="HU13" i="23"/>
  <c r="HW13" i="23" s="1"/>
  <c r="HZ13" i="23" s="1"/>
  <c r="GX13" i="23"/>
  <c r="GW13" i="23"/>
  <c r="HV12" i="23"/>
  <c r="HU12" i="23"/>
  <c r="HW12" i="23" s="1"/>
  <c r="HZ12" i="23" s="1"/>
  <c r="GX12" i="23"/>
  <c r="GW12" i="23"/>
  <c r="HV11" i="23"/>
  <c r="HU11" i="23"/>
  <c r="HW11" i="23" s="1"/>
  <c r="HZ11" i="23" s="1"/>
  <c r="GX11" i="23"/>
  <c r="GW11" i="23"/>
  <c r="HV10" i="23"/>
  <c r="HU10" i="23"/>
  <c r="HW10" i="23" s="1"/>
  <c r="HZ10" i="23" s="1"/>
  <c r="GX10" i="23"/>
  <c r="GW10" i="23"/>
  <c r="HV9" i="23"/>
  <c r="HU9" i="23"/>
  <c r="HW9" i="23" s="1"/>
  <c r="HZ9" i="23" s="1"/>
  <c r="GX9" i="23"/>
  <c r="GW9" i="23"/>
  <c r="HV8" i="23"/>
  <c r="HY8" i="23" s="1"/>
  <c r="HU8" i="23"/>
  <c r="GX8" i="23"/>
  <c r="GW8" i="23"/>
  <c r="HV7" i="23"/>
  <c r="HY7" i="23" s="1"/>
  <c r="HU7" i="23"/>
  <c r="GX7" i="23"/>
  <c r="GW7" i="23"/>
  <c r="HV6" i="23"/>
  <c r="HU6" i="23"/>
  <c r="GX6" i="23"/>
  <c r="GW6" i="23"/>
  <c r="IA5" i="23"/>
  <c r="GQ1" i="23"/>
  <c r="GS15" i="23" l="1"/>
  <c r="GS23" i="23"/>
  <c r="GS31" i="23"/>
  <c r="GS39" i="23"/>
  <c r="GS47" i="23"/>
  <c r="GS55" i="23"/>
  <c r="GS63" i="23"/>
  <c r="GS71" i="23"/>
  <c r="GS79" i="23"/>
  <c r="GS87" i="23"/>
  <c r="GS95" i="23"/>
  <c r="GS103" i="23"/>
  <c r="GS111" i="23"/>
  <c r="GS119" i="23"/>
  <c r="GS127" i="23"/>
  <c r="GS135" i="23"/>
  <c r="GS143" i="23"/>
  <c r="GS151" i="23"/>
  <c r="GS159" i="23"/>
  <c r="GS167" i="23"/>
  <c r="GS175" i="23"/>
  <c r="GS26" i="23"/>
  <c r="GS74" i="23"/>
  <c r="GS106" i="23"/>
  <c r="GS138" i="23"/>
  <c r="GS170" i="23"/>
  <c r="GS35" i="23"/>
  <c r="GS83" i="23"/>
  <c r="GS131" i="23"/>
  <c r="GS163" i="23"/>
  <c r="GS60" i="23"/>
  <c r="GS100" i="23"/>
  <c r="GS132" i="23"/>
  <c r="GS164" i="23"/>
  <c r="GS21" i="23"/>
  <c r="GS85" i="23"/>
  <c r="GS133" i="23"/>
  <c r="GS165" i="23"/>
  <c r="GS16" i="23"/>
  <c r="GS24" i="23"/>
  <c r="GS32" i="23"/>
  <c r="GS40" i="23"/>
  <c r="GS48" i="23"/>
  <c r="GS56" i="23"/>
  <c r="GS64" i="23"/>
  <c r="GS72" i="23"/>
  <c r="GS80" i="23"/>
  <c r="GS88" i="23"/>
  <c r="GS96" i="23"/>
  <c r="GS104" i="23"/>
  <c r="GS112" i="23"/>
  <c r="GS120" i="23"/>
  <c r="GS128" i="23"/>
  <c r="GS136" i="23"/>
  <c r="GS144" i="23"/>
  <c r="GS152" i="23"/>
  <c r="GS160" i="23"/>
  <c r="GS168" i="23"/>
  <c r="GS176" i="23"/>
  <c r="GS34" i="23"/>
  <c r="GS66" i="23"/>
  <c r="GS98" i="23"/>
  <c r="GS130" i="23"/>
  <c r="GS162" i="23"/>
  <c r="GS27" i="23"/>
  <c r="GS67" i="23"/>
  <c r="GS99" i="23"/>
  <c r="GS115" i="23"/>
  <c r="GS147" i="23"/>
  <c r="GS179" i="23"/>
  <c r="GS68" i="23"/>
  <c r="GS108" i="23"/>
  <c r="GS140" i="23"/>
  <c r="GS172" i="23"/>
  <c r="GS29" i="23"/>
  <c r="GS61" i="23"/>
  <c r="GS93" i="23"/>
  <c r="GS125" i="23"/>
  <c r="GS157" i="23"/>
  <c r="GS17" i="23"/>
  <c r="GS25" i="23"/>
  <c r="GS33" i="23"/>
  <c r="GS41" i="23"/>
  <c r="GS49" i="23"/>
  <c r="GS57" i="23"/>
  <c r="GS65" i="23"/>
  <c r="GS73" i="23"/>
  <c r="GS81" i="23"/>
  <c r="GS89" i="23"/>
  <c r="GS97" i="23"/>
  <c r="GS105" i="23"/>
  <c r="GS113" i="23"/>
  <c r="GS121" i="23"/>
  <c r="GS129" i="23"/>
  <c r="GS137" i="23"/>
  <c r="GS145" i="23"/>
  <c r="GS153" i="23"/>
  <c r="GS161" i="23"/>
  <c r="GS169" i="23"/>
  <c r="GS177" i="23"/>
  <c r="GS42" i="23"/>
  <c r="GS90" i="23"/>
  <c r="GS122" i="23"/>
  <c r="GS154" i="23"/>
  <c r="GQ183" i="23"/>
  <c r="GS51" i="23"/>
  <c r="GS91" i="23"/>
  <c r="GS123" i="23"/>
  <c r="GS155" i="23"/>
  <c r="GS183" i="23"/>
  <c r="GR183" i="23" s="1"/>
  <c r="GS76" i="23"/>
  <c r="GS116" i="23"/>
  <c r="GS148" i="23"/>
  <c r="GS45" i="23"/>
  <c r="GS69" i="23"/>
  <c r="GS101" i="23"/>
  <c r="GS117" i="23"/>
  <c r="GS149" i="23"/>
  <c r="GS181" i="23"/>
  <c r="GS18" i="23"/>
  <c r="GS19" i="23"/>
  <c r="GS59" i="23"/>
  <c r="GS20" i="23"/>
  <c r="GS28" i="23"/>
  <c r="GS36" i="23"/>
  <c r="GS44" i="23"/>
  <c r="GS84" i="23"/>
  <c r="GS22" i="23"/>
  <c r="GS30" i="23"/>
  <c r="GS38" i="23"/>
  <c r="GS46" i="23"/>
  <c r="GS54" i="23"/>
  <c r="GS62" i="23"/>
  <c r="GS70" i="23"/>
  <c r="GS78" i="23"/>
  <c r="GS86" i="23"/>
  <c r="GS94" i="23"/>
  <c r="GS102" i="23"/>
  <c r="GS110" i="23"/>
  <c r="GS118" i="23"/>
  <c r="GS126" i="23"/>
  <c r="GS134" i="23"/>
  <c r="GS142" i="23"/>
  <c r="GS150" i="23"/>
  <c r="GS158" i="23"/>
  <c r="GS166" i="23"/>
  <c r="GS174" i="23"/>
  <c r="GS182" i="23"/>
  <c r="GR182" i="23" s="1"/>
  <c r="GS50" i="23"/>
  <c r="GS58" i="23"/>
  <c r="GS82" i="23"/>
  <c r="GS114" i="23"/>
  <c r="GS146" i="23"/>
  <c r="GS178" i="23"/>
  <c r="GS43" i="23"/>
  <c r="GS75" i="23"/>
  <c r="GS107" i="23"/>
  <c r="GS139" i="23"/>
  <c r="GS171" i="23"/>
  <c r="GS52" i="23"/>
  <c r="GS92" i="23"/>
  <c r="GS124" i="23"/>
  <c r="GS156" i="23"/>
  <c r="GS180" i="23"/>
  <c r="GS37" i="23"/>
  <c r="GS53" i="23"/>
  <c r="GS77" i="23"/>
  <c r="GS109" i="23"/>
  <c r="GS141" i="23"/>
  <c r="GS173" i="23"/>
  <c r="GS184" i="23"/>
  <c r="I6" i="28"/>
  <c r="HX7" i="23"/>
  <c r="HX52" i="23"/>
  <c r="HW52" i="23"/>
  <c r="HZ52" i="23" s="1"/>
  <c r="HX22" i="23"/>
  <c r="HX8" i="23"/>
  <c r="HX40" i="23"/>
  <c r="HW22" i="23"/>
  <c r="HZ22" i="23" s="1"/>
  <c r="HX44" i="23"/>
  <c r="HX23" i="23"/>
  <c r="HX18" i="23"/>
  <c r="HX33" i="23"/>
  <c r="HX17" i="23"/>
  <c r="HX54" i="23"/>
  <c r="HX16" i="23"/>
  <c r="HX21" i="23"/>
  <c r="HX26" i="23"/>
  <c r="HX37" i="23"/>
  <c r="HX15" i="23"/>
  <c r="HW17" i="23"/>
  <c r="HZ17" i="23" s="1"/>
  <c r="HX19" i="23"/>
  <c r="HX20" i="23"/>
  <c r="HX24" i="23"/>
  <c r="HX25" i="23"/>
  <c r="HX28" i="23"/>
  <c r="HW33" i="23"/>
  <c r="HZ33" i="23" s="1"/>
  <c r="HX48" i="23"/>
  <c r="HX53" i="23"/>
  <c r="HW20" i="23"/>
  <c r="HZ20" i="23" s="1"/>
  <c r="HW24" i="23"/>
  <c r="HZ24" i="23" s="1"/>
  <c r="HX36" i="23"/>
  <c r="HX45" i="23"/>
  <c r="HX14" i="23"/>
  <c r="HW7" i="23"/>
  <c r="HZ7" i="23" s="1"/>
  <c r="HW8" i="23"/>
  <c r="HZ8" i="23" s="1"/>
  <c r="HW16" i="23"/>
  <c r="HZ16" i="23" s="1"/>
  <c r="HW21" i="23"/>
  <c r="HZ21" i="23" s="1"/>
  <c r="HW26" i="23"/>
  <c r="HZ26" i="23" s="1"/>
  <c r="HX27" i="23"/>
  <c r="HX32" i="23"/>
  <c r="HW44" i="23"/>
  <c r="HZ44" i="23" s="1"/>
  <c r="HW48" i="23"/>
  <c r="HZ48" i="23" s="1"/>
  <c r="HX49" i="23"/>
  <c r="HX29" i="23"/>
  <c r="HX41" i="23"/>
  <c r="HW54" i="23"/>
  <c r="HZ54" i="23" s="1"/>
  <c r="HY9" i="23"/>
  <c r="HX9" i="23"/>
  <c r="HY11" i="23"/>
  <c r="HX11" i="23"/>
  <c r="HY10" i="23"/>
  <c r="HX10" i="23"/>
  <c r="HY12" i="23"/>
  <c r="HX12" i="23"/>
  <c r="HY30" i="23"/>
  <c r="HX30" i="23"/>
  <c r="HX31" i="23"/>
  <c r="HW31" i="23"/>
  <c r="HZ31" i="23" s="1"/>
  <c r="HX13" i="23"/>
  <c r="HW18" i="23"/>
  <c r="HZ18" i="23" s="1"/>
  <c r="HW23" i="23"/>
  <c r="HZ23" i="23" s="1"/>
  <c r="HW25" i="23"/>
  <c r="HZ25" i="23" s="1"/>
  <c r="HW27" i="23"/>
  <c r="HZ27" i="23" s="1"/>
  <c r="HY34" i="23"/>
  <c r="HX34" i="23"/>
  <c r="HX35" i="23"/>
  <c r="HW35" i="23"/>
  <c r="HZ35" i="23" s="1"/>
  <c r="HX51" i="23"/>
  <c r="HW51" i="23"/>
  <c r="HZ51" i="23" s="1"/>
  <c r="HW37" i="23"/>
  <c r="HZ37" i="23" s="1"/>
  <c r="HY38" i="23"/>
  <c r="HX38" i="23"/>
  <c r="HX39" i="23"/>
  <c r="HW39" i="23"/>
  <c r="HZ39" i="23" s="1"/>
  <c r="HY42" i="23"/>
  <c r="HX42" i="23"/>
  <c r="HX43" i="23"/>
  <c r="HW43" i="23"/>
  <c r="HZ43" i="23" s="1"/>
  <c r="HY50" i="23"/>
  <c r="HX50" i="23"/>
  <c r="HX47" i="23"/>
  <c r="HW47" i="23"/>
  <c r="HZ47" i="23" s="1"/>
  <c r="HY46" i="23"/>
  <c r="HX46" i="23"/>
  <c r="GO182" i="23" l="1"/>
  <c r="GU183" i="23"/>
  <c r="GZ176" i="23"/>
  <c r="HA176" i="23"/>
  <c r="GY176" i="23"/>
  <c r="GY112" i="23"/>
  <c r="GZ112" i="23"/>
  <c r="HA112" i="23"/>
  <c r="GY177" i="23"/>
  <c r="HA177" i="23"/>
  <c r="GZ177" i="23"/>
  <c r="GZ113" i="23"/>
  <c r="HA113" i="23"/>
  <c r="GY113" i="23"/>
  <c r="GZ119" i="23"/>
  <c r="HA119" i="23"/>
  <c r="GY119" i="23"/>
  <c r="GY182" i="23"/>
  <c r="HA182" i="23"/>
  <c r="GZ182" i="23"/>
  <c r="HA118" i="23"/>
  <c r="GY118" i="23"/>
  <c r="GZ118" i="23"/>
  <c r="GY181" i="23"/>
  <c r="GZ181" i="23"/>
  <c r="HA181" i="23"/>
  <c r="HA117" i="23"/>
  <c r="GY117" i="23"/>
  <c r="GZ117" i="23"/>
  <c r="GY180" i="23"/>
  <c r="GZ180" i="23"/>
  <c r="HA180" i="23"/>
  <c r="GZ116" i="23"/>
  <c r="GY116" i="23"/>
  <c r="HA116" i="23"/>
  <c r="GZ179" i="23"/>
  <c r="GY179" i="23"/>
  <c r="HA179" i="23"/>
  <c r="GZ115" i="23"/>
  <c r="GY115" i="23"/>
  <c r="HA115" i="23"/>
  <c r="GY178" i="23"/>
  <c r="HA178" i="23"/>
  <c r="GZ178" i="23"/>
  <c r="GY114" i="23"/>
  <c r="GZ114" i="23"/>
  <c r="HA114" i="23"/>
  <c r="GZ168" i="23"/>
  <c r="GY168" i="23"/>
  <c r="HA168" i="23"/>
  <c r="GY104" i="23"/>
  <c r="HA104" i="23"/>
  <c r="GZ104" i="23"/>
  <c r="GZ169" i="23"/>
  <c r="HA169" i="23"/>
  <c r="GY169" i="23"/>
  <c r="GZ105" i="23"/>
  <c r="HA105" i="23"/>
  <c r="GY105" i="23"/>
  <c r="HA175" i="23"/>
  <c r="GY175" i="23"/>
  <c r="GZ175" i="23"/>
  <c r="HA111" i="23"/>
  <c r="GY111" i="23"/>
  <c r="GZ111" i="23"/>
  <c r="GY174" i="23"/>
  <c r="HA174" i="23"/>
  <c r="GZ174" i="23"/>
  <c r="GY110" i="23"/>
  <c r="HA110" i="23"/>
  <c r="GZ110" i="23"/>
  <c r="HA173" i="23"/>
  <c r="GY173" i="23"/>
  <c r="GZ173" i="23"/>
  <c r="HA109" i="23"/>
  <c r="GY109" i="23"/>
  <c r="GZ109" i="23"/>
  <c r="HA172" i="23"/>
  <c r="GY172" i="23"/>
  <c r="GZ172" i="23"/>
  <c r="GY108" i="23"/>
  <c r="HA108" i="23"/>
  <c r="GZ108" i="23"/>
  <c r="GZ171" i="23"/>
  <c r="HA171" i="23"/>
  <c r="GY171" i="23"/>
  <c r="GZ107" i="23"/>
  <c r="GY107" i="23"/>
  <c r="HA107" i="23"/>
  <c r="GY170" i="23"/>
  <c r="HA170" i="23"/>
  <c r="GZ170" i="23"/>
  <c r="GY106" i="23"/>
  <c r="GZ106" i="23"/>
  <c r="HA106" i="23"/>
  <c r="GZ160" i="23"/>
  <c r="HA160" i="23"/>
  <c r="GY160" i="23"/>
  <c r="GZ96" i="23"/>
  <c r="GY96" i="23"/>
  <c r="HA96" i="23"/>
  <c r="GY161" i="23"/>
  <c r="GZ161" i="23"/>
  <c r="HA161" i="23"/>
  <c r="HA97" i="23"/>
  <c r="GY97" i="23"/>
  <c r="GZ97" i="23"/>
  <c r="GZ167" i="23"/>
  <c r="GY167" i="23"/>
  <c r="HA167" i="23"/>
  <c r="GZ103" i="23"/>
  <c r="HA103" i="23"/>
  <c r="GY103" i="23"/>
  <c r="HA166" i="23"/>
  <c r="GZ166" i="23"/>
  <c r="GY166" i="23"/>
  <c r="HA102" i="23"/>
  <c r="GZ102" i="23"/>
  <c r="GY102" i="23"/>
  <c r="GY165" i="23"/>
  <c r="GZ165" i="23"/>
  <c r="HA165" i="23"/>
  <c r="GZ101" i="23"/>
  <c r="GY101" i="23"/>
  <c r="HA101" i="23"/>
  <c r="HA164" i="23"/>
  <c r="GY164" i="23"/>
  <c r="GZ164" i="23"/>
  <c r="HA100" i="23"/>
  <c r="GY100" i="23"/>
  <c r="GZ100" i="23"/>
  <c r="GZ163" i="23"/>
  <c r="HA163" i="23"/>
  <c r="GY163" i="23"/>
  <c r="GZ99" i="23"/>
  <c r="GY99" i="23"/>
  <c r="HA99" i="23"/>
  <c r="GY162" i="23"/>
  <c r="HA162" i="23"/>
  <c r="GZ162" i="23"/>
  <c r="HA98" i="23"/>
  <c r="GY98" i="23"/>
  <c r="GZ98" i="23"/>
  <c r="HA89" i="23"/>
  <c r="GY89" i="23"/>
  <c r="GZ89" i="23"/>
  <c r="GZ144" i="23"/>
  <c r="HA144" i="23"/>
  <c r="GY144" i="23"/>
  <c r="GY145" i="23"/>
  <c r="HA145" i="23"/>
  <c r="GZ145" i="23"/>
  <c r="GZ81" i="23"/>
  <c r="HA81" i="23"/>
  <c r="GY81" i="23"/>
  <c r="HA151" i="23"/>
  <c r="GY151" i="23"/>
  <c r="GZ151" i="23"/>
  <c r="GZ87" i="23"/>
  <c r="HA87" i="23"/>
  <c r="GY87" i="23"/>
  <c r="GY150" i="23"/>
  <c r="GZ150" i="23"/>
  <c r="HA150" i="23"/>
  <c r="GY86" i="23"/>
  <c r="HA86" i="23"/>
  <c r="GZ86" i="23"/>
  <c r="GZ149" i="23"/>
  <c r="HA149" i="23"/>
  <c r="GY149" i="23"/>
  <c r="HA85" i="23"/>
  <c r="GZ85" i="23"/>
  <c r="GY85" i="23"/>
  <c r="GZ148" i="23"/>
  <c r="GY148" i="23"/>
  <c r="HA148" i="23"/>
  <c r="GY84" i="23"/>
  <c r="GZ84" i="23"/>
  <c r="HA84" i="23"/>
  <c r="GZ147" i="23"/>
  <c r="GY147" i="23"/>
  <c r="HA147" i="23"/>
  <c r="GZ83" i="23"/>
  <c r="HA83" i="23"/>
  <c r="GY83" i="23"/>
  <c r="GY146" i="23"/>
  <c r="HA146" i="23"/>
  <c r="GZ146" i="23"/>
  <c r="HA82" i="23"/>
  <c r="GY82" i="23"/>
  <c r="GZ82" i="23"/>
  <c r="HA152" i="23"/>
  <c r="GZ152" i="23"/>
  <c r="GY152" i="23"/>
  <c r="GZ159" i="23"/>
  <c r="HA159" i="23"/>
  <c r="GY159" i="23"/>
  <c r="GY94" i="23"/>
  <c r="GZ94" i="23"/>
  <c r="HA94" i="23"/>
  <c r="GY156" i="23"/>
  <c r="GZ156" i="23"/>
  <c r="HA156" i="23"/>
  <c r="GY90" i="23"/>
  <c r="HA90" i="23"/>
  <c r="GZ90" i="23"/>
  <c r="GY80" i="23"/>
  <c r="GZ80" i="23"/>
  <c r="HA80" i="23"/>
  <c r="HA136" i="23"/>
  <c r="GY136" i="23"/>
  <c r="GZ136" i="23"/>
  <c r="HA72" i="23"/>
  <c r="GY72" i="23"/>
  <c r="GZ72" i="23"/>
  <c r="GZ137" i="23"/>
  <c r="GY137" i="23"/>
  <c r="HA137" i="23"/>
  <c r="HA73" i="23"/>
  <c r="GZ73" i="23"/>
  <c r="GY73" i="23"/>
  <c r="HA143" i="23"/>
  <c r="GY143" i="23"/>
  <c r="GZ143" i="23"/>
  <c r="HA79" i="23"/>
  <c r="GZ79" i="23"/>
  <c r="GY79" i="23"/>
  <c r="HA142" i="23"/>
  <c r="GY142" i="23"/>
  <c r="GZ142" i="23"/>
  <c r="GY78" i="23"/>
  <c r="HA78" i="23"/>
  <c r="GZ78" i="23"/>
  <c r="HA141" i="23"/>
  <c r="GZ141" i="23"/>
  <c r="GY141" i="23"/>
  <c r="HA77" i="23"/>
  <c r="GZ77" i="23"/>
  <c r="GY77" i="23"/>
  <c r="GZ140" i="23"/>
  <c r="HA140" i="23"/>
  <c r="GY140" i="23"/>
  <c r="GY76" i="23"/>
  <c r="HA76" i="23"/>
  <c r="GZ76" i="23"/>
  <c r="GZ139" i="23"/>
  <c r="GY139" i="23"/>
  <c r="HA139" i="23"/>
  <c r="HA75" i="23"/>
  <c r="GY75" i="23"/>
  <c r="GZ75" i="23"/>
  <c r="GY138" i="23"/>
  <c r="HA138" i="23"/>
  <c r="GZ138" i="23"/>
  <c r="GY74" i="23"/>
  <c r="GZ74" i="23"/>
  <c r="HA74" i="23"/>
  <c r="GY88" i="23"/>
  <c r="HA88" i="23"/>
  <c r="GZ88" i="23"/>
  <c r="HA95" i="23"/>
  <c r="GY95" i="23"/>
  <c r="GZ95" i="23"/>
  <c r="GY157" i="23"/>
  <c r="GZ157" i="23"/>
  <c r="HA157" i="23"/>
  <c r="GZ93" i="23"/>
  <c r="HA93" i="23"/>
  <c r="GY93" i="23"/>
  <c r="GZ155" i="23"/>
  <c r="GY155" i="23"/>
  <c r="HA155" i="23"/>
  <c r="GZ91" i="23"/>
  <c r="GY91" i="23"/>
  <c r="HA91" i="23"/>
  <c r="GZ128" i="23"/>
  <c r="HA128" i="23"/>
  <c r="GY128" i="23"/>
  <c r="GZ64" i="23"/>
  <c r="GY64" i="23"/>
  <c r="HA64" i="23"/>
  <c r="HA129" i="23"/>
  <c r="GY129" i="23"/>
  <c r="GZ129" i="23"/>
  <c r="HA65" i="23"/>
  <c r="GY65" i="23"/>
  <c r="GZ65" i="23"/>
  <c r="HA135" i="23"/>
  <c r="GZ135" i="23"/>
  <c r="GY135" i="23"/>
  <c r="GZ71" i="23"/>
  <c r="GY71" i="23"/>
  <c r="HA71" i="23"/>
  <c r="HA134" i="23"/>
  <c r="GY134" i="23"/>
  <c r="GZ134" i="23"/>
  <c r="GY70" i="23"/>
  <c r="HA70" i="23"/>
  <c r="GZ70" i="23"/>
  <c r="GZ133" i="23"/>
  <c r="HA133" i="23"/>
  <c r="GY133" i="23"/>
  <c r="HA69" i="23"/>
  <c r="GZ69" i="23"/>
  <c r="GY69" i="23"/>
  <c r="GY132" i="23"/>
  <c r="HA132" i="23"/>
  <c r="GZ132" i="23"/>
  <c r="HA68" i="23"/>
  <c r="GY68" i="23"/>
  <c r="GZ68" i="23"/>
  <c r="GZ131" i="23"/>
  <c r="HA131" i="23"/>
  <c r="GY131" i="23"/>
  <c r="GZ67" i="23"/>
  <c r="HA67" i="23"/>
  <c r="GY67" i="23"/>
  <c r="HA130" i="23"/>
  <c r="GZ130" i="23"/>
  <c r="GY130" i="23"/>
  <c r="HA66" i="23"/>
  <c r="GY66" i="23"/>
  <c r="GZ66" i="23"/>
  <c r="GY153" i="23"/>
  <c r="HA153" i="23"/>
  <c r="GZ153" i="23"/>
  <c r="HA158" i="23"/>
  <c r="GZ158" i="23"/>
  <c r="GY158" i="23"/>
  <c r="GZ92" i="23"/>
  <c r="HA92" i="23"/>
  <c r="GY92" i="23"/>
  <c r="GY154" i="23"/>
  <c r="GZ154" i="23"/>
  <c r="HA154" i="23"/>
  <c r="HA120" i="23"/>
  <c r="GZ120" i="23"/>
  <c r="GY120" i="23"/>
  <c r="GY56" i="23"/>
  <c r="HA56" i="23"/>
  <c r="GZ56" i="23"/>
  <c r="HA121" i="23"/>
  <c r="GY121" i="23"/>
  <c r="GZ121" i="23"/>
  <c r="HA57" i="23"/>
  <c r="GZ57" i="23"/>
  <c r="GY57" i="23"/>
  <c r="HA127" i="23"/>
  <c r="GZ127" i="23"/>
  <c r="GY127" i="23"/>
  <c r="GZ63" i="23"/>
  <c r="HA63" i="23"/>
  <c r="GY63" i="23"/>
  <c r="GY126" i="23"/>
  <c r="HA126" i="23"/>
  <c r="GZ126" i="23"/>
  <c r="HA62" i="23"/>
  <c r="GY62" i="23"/>
  <c r="GZ62" i="23"/>
  <c r="HA125" i="23"/>
  <c r="GZ125" i="23"/>
  <c r="GY125" i="23"/>
  <c r="GZ61" i="23"/>
  <c r="HA61" i="23"/>
  <c r="GY61" i="23"/>
  <c r="GZ124" i="23"/>
  <c r="GY124" i="23"/>
  <c r="HA124" i="23"/>
  <c r="GZ60" i="23"/>
  <c r="GY60" i="23"/>
  <c r="HA60" i="23"/>
  <c r="HA123" i="23"/>
  <c r="GY123" i="23"/>
  <c r="GZ123" i="23"/>
  <c r="HA59" i="23"/>
  <c r="GZ59" i="23"/>
  <c r="GY59" i="23"/>
  <c r="GY122" i="23"/>
  <c r="GZ122" i="23"/>
  <c r="HA122" i="23"/>
  <c r="HA58" i="23"/>
  <c r="GZ58" i="23"/>
  <c r="GY58" i="23"/>
  <c r="J13" i="23"/>
  <c r="J14" i="23"/>
  <c r="J15" i="23"/>
  <c r="HB176" i="23" l="1"/>
  <c r="HB177" i="23"/>
  <c r="HB168" i="23"/>
  <c r="HB125" i="23"/>
  <c r="HB145" i="23"/>
  <c r="HB169" i="23"/>
  <c r="HB77" i="23"/>
  <c r="HB175" i="23"/>
  <c r="HB83" i="23"/>
  <c r="HB152" i="23"/>
  <c r="HB170" i="23"/>
  <c r="HB109" i="23"/>
  <c r="HB63" i="23"/>
  <c r="HB79" i="23"/>
  <c r="HB134" i="23"/>
  <c r="HB87" i="23"/>
  <c r="HB67" i="23"/>
  <c r="HB76" i="23"/>
  <c r="HB73" i="23"/>
  <c r="HB117" i="23"/>
  <c r="HB85" i="23"/>
  <c r="HB103" i="23"/>
  <c r="HB172" i="23"/>
  <c r="HB122" i="23"/>
  <c r="HB92" i="23"/>
  <c r="HB88" i="23"/>
  <c r="HB146" i="23"/>
  <c r="HB151" i="23"/>
  <c r="HB106" i="23"/>
  <c r="HB171" i="23"/>
  <c r="HB142" i="23"/>
  <c r="HB174" i="23"/>
  <c r="HB131" i="23"/>
  <c r="HB182" i="23"/>
  <c r="HB173" i="23"/>
  <c r="HB105" i="23"/>
  <c r="HB128" i="23"/>
  <c r="HB149" i="23"/>
  <c r="HB181" i="23"/>
  <c r="HB93" i="23"/>
  <c r="HB91" i="23"/>
  <c r="HB165" i="23"/>
  <c r="HB159" i="23"/>
  <c r="HB147" i="23"/>
  <c r="HB99" i="23"/>
  <c r="HB160" i="23"/>
  <c r="HB104" i="23"/>
  <c r="HB71" i="23"/>
  <c r="HB82" i="23"/>
  <c r="HB69" i="23"/>
  <c r="HB157" i="23"/>
  <c r="HB140" i="23"/>
  <c r="HB59" i="23"/>
  <c r="HB75" i="23"/>
  <c r="HB180" i="23"/>
  <c r="HB120" i="23"/>
  <c r="HB58" i="23"/>
  <c r="HB61" i="23"/>
  <c r="HB130" i="23"/>
  <c r="HB155" i="23"/>
  <c r="HB143" i="23"/>
  <c r="HB150" i="23"/>
  <c r="HB163" i="23"/>
  <c r="HB102" i="23"/>
  <c r="HB167" i="23"/>
  <c r="HB161" i="23"/>
  <c r="HB60" i="23"/>
  <c r="HB153" i="23"/>
  <c r="HB81" i="23"/>
  <c r="HB148" i="23"/>
  <c r="HB110" i="23"/>
  <c r="HB114" i="23"/>
  <c r="HB64" i="23"/>
  <c r="HB68" i="23"/>
  <c r="HB139" i="23"/>
  <c r="HB127" i="23"/>
  <c r="HB144" i="23"/>
  <c r="HB111" i="23"/>
  <c r="HB154" i="23"/>
  <c r="HB129" i="23"/>
  <c r="HB74" i="23"/>
  <c r="HB124" i="23"/>
  <c r="HB126" i="23"/>
  <c r="HB95" i="23"/>
  <c r="HB78" i="23"/>
  <c r="HB136" i="23"/>
  <c r="HB84" i="23"/>
  <c r="HB98" i="23"/>
  <c r="HB179" i="23"/>
  <c r="HB118" i="23"/>
  <c r="HB56" i="23"/>
  <c r="HB70" i="23"/>
  <c r="HB135" i="23"/>
  <c r="HB138" i="23"/>
  <c r="HB164" i="23"/>
  <c r="HB108" i="23"/>
  <c r="HB178" i="23"/>
  <c r="HB113" i="23"/>
  <c r="HB112" i="23"/>
  <c r="HB107" i="23"/>
  <c r="HB123" i="23"/>
  <c r="HB57" i="23"/>
  <c r="HB66" i="23"/>
  <c r="HB133" i="23"/>
  <c r="HB65" i="23"/>
  <c r="HB80" i="23"/>
  <c r="HB94" i="23"/>
  <c r="HB162" i="23"/>
  <c r="HB101" i="23"/>
  <c r="HB116" i="23"/>
  <c r="HB137" i="23"/>
  <c r="HB62" i="23"/>
  <c r="HB158" i="23"/>
  <c r="HB72" i="23"/>
  <c r="HB86" i="23"/>
  <c r="HB89" i="23"/>
  <c r="HB100" i="23"/>
  <c r="HB166" i="23"/>
  <c r="HB97" i="23"/>
  <c r="HB115" i="23"/>
  <c r="HB156" i="23"/>
  <c r="HB121" i="23"/>
  <c r="HB132" i="23"/>
  <c r="HB141" i="23"/>
  <c r="HB90" i="23"/>
  <c r="HB96" i="23"/>
  <c r="HB119" i="23"/>
  <c r="H4" i="23"/>
  <c r="I13" i="23"/>
  <c r="I14" i="23"/>
  <c r="I15" i="23"/>
  <c r="HP6" i="23"/>
  <c r="IJ6" i="23" s="1"/>
  <c r="HW6" i="23" l="1"/>
  <c r="HY6" i="23"/>
  <c r="HX6" i="23"/>
  <c r="IA6" i="23"/>
  <c r="HZ6" i="23" l="1"/>
  <c r="GS7" i="23"/>
  <c r="GS8" i="23"/>
  <c r="GS6" i="23"/>
  <c r="GS11" i="23"/>
  <c r="GS9" i="23"/>
  <c r="GS12" i="23"/>
  <c r="GS13" i="23"/>
  <c r="GS14" i="23"/>
  <c r="GS10" i="23"/>
  <c r="GS3" i="23"/>
  <c r="GY55" i="23" l="1"/>
  <c r="GZ55" i="23"/>
  <c r="HA55" i="23"/>
  <c r="GU62" i="23"/>
  <c r="GU66" i="23"/>
  <c r="GU87" i="23"/>
  <c r="GU58" i="23"/>
  <c r="GU79" i="23"/>
  <c r="GU71" i="23"/>
  <c r="GU96" i="23"/>
  <c r="GU104" i="23"/>
  <c r="GU112" i="23"/>
  <c r="GU120" i="23"/>
  <c r="GU128" i="23"/>
  <c r="GU136" i="23"/>
  <c r="GU144" i="23"/>
  <c r="GU152" i="23"/>
  <c r="GU160" i="23"/>
  <c r="GU168" i="23"/>
  <c r="GU176" i="23"/>
  <c r="GU63" i="23"/>
  <c r="GU94" i="23"/>
  <c r="GU102" i="23"/>
  <c r="GU110" i="23"/>
  <c r="GU118" i="23"/>
  <c r="GU126" i="23"/>
  <c r="GU134" i="23"/>
  <c r="GU142" i="23"/>
  <c r="GU150" i="23"/>
  <c r="GU158" i="23"/>
  <c r="GU166" i="23"/>
  <c r="GU174" i="23"/>
  <c r="GU182" i="23"/>
  <c r="GU86" i="23"/>
  <c r="GU90" i="23"/>
  <c r="GU98" i="23"/>
  <c r="GU106" i="23"/>
  <c r="GU114" i="23"/>
  <c r="GU122" i="23"/>
  <c r="GU130" i="23"/>
  <c r="GU138" i="23"/>
  <c r="GU146" i="23"/>
  <c r="GU154" i="23"/>
  <c r="GU162" i="23"/>
  <c r="GU170" i="23"/>
  <c r="GU178" i="23"/>
  <c r="GU78" i="23"/>
  <c r="GU82" i="23"/>
  <c r="GU70" i="23"/>
  <c r="GU74" i="23"/>
  <c r="GU95" i="23"/>
  <c r="GU103" i="23"/>
  <c r="GU111" i="23"/>
  <c r="GU119" i="23"/>
  <c r="GU127" i="23"/>
  <c r="GU135" i="23"/>
  <c r="GU143" i="23"/>
  <c r="GU151" i="23"/>
  <c r="GU159" i="23"/>
  <c r="GU167" i="23"/>
  <c r="GU175" i="23"/>
  <c r="GU83" i="23"/>
  <c r="GU131" i="23"/>
  <c r="GU56" i="23"/>
  <c r="GU177" i="23"/>
  <c r="GU113" i="23"/>
  <c r="GU173" i="23"/>
  <c r="GU109" i="23"/>
  <c r="GU180" i="23"/>
  <c r="GU116" i="23"/>
  <c r="GU108" i="23"/>
  <c r="GU164" i="23"/>
  <c r="GU107" i="23"/>
  <c r="GU153" i="23"/>
  <c r="GU149" i="23"/>
  <c r="GU156" i="23"/>
  <c r="GU99" i="23"/>
  <c r="GU85" i="23"/>
  <c r="GU148" i="23"/>
  <c r="GU140" i="23"/>
  <c r="GU129" i="23"/>
  <c r="GU132" i="23"/>
  <c r="GU60" i="23"/>
  <c r="GU67" i="23"/>
  <c r="GU57" i="23"/>
  <c r="GU123" i="23"/>
  <c r="GU73" i="23"/>
  <c r="GU169" i="23"/>
  <c r="GU105" i="23"/>
  <c r="GU165" i="23"/>
  <c r="GU101" i="23"/>
  <c r="GU172" i="23"/>
  <c r="GU64" i="23"/>
  <c r="GU89" i="23"/>
  <c r="GU88" i="23"/>
  <c r="GU163" i="23"/>
  <c r="GU145" i="23"/>
  <c r="GU76" i="23"/>
  <c r="GU72" i="23"/>
  <c r="GU61" i="23"/>
  <c r="GU181" i="23"/>
  <c r="GU179" i="23"/>
  <c r="GU115" i="23"/>
  <c r="GU69" i="23"/>
  <c r="GU161" i="23"/>
  <c r="GU97" i="23"/>
  <c r="GU157" i="23"/>
  <c r="GU93" i="23"/>
  <c r="GU100" i="23"/>
  <c r="GU92" i="23"/>
  <c r="GU81" i="23"/>
  <c r="GU141" i="23"/>
  <c r="GU75" i="23"/>
  <c r="GU68" i="23"/>
  <c r="GU121" i="23"/>
  <c r="GU124" i="23"/>
  <c r="GU171" i="23"/>
  <c r="GU155" i="23"/>
  <c r="GU91" i="23"/>
  <c r="GU77" i="23"/>
  <c r="GU137" i="23"/>
  <c r="GU80" i="23"/>
  <c r="GU133" i="23"/>
  <c r="GU59" i="23"/>
  <c r="GU125" i="23"/>
  <c r="GU139" i="23"/>
  <c r="GU117" i="23"/>
  <c r="GU147" i="23"/>
  <c r="GU65" i="23"/>
  <c r="GU84" i="23"/>
  <c r="HA26" i="23"/>
  <c r="GY26" i="23"/>
  <c r="GZ26" i="23"/>
  <c r="HA20" i="23"/>
  <c r="GZ20" i="23"/>
  <c r="GY20" i="23"/>
  <c r="GZ51" i="23"/>
  <c r="GY51" i="23"/>
  <c r="HA51" i="23"/>
  <c r="GZ18" i="23"/>
  <c r="GY18" i="23"/>
  <c r="HA18" i="23"/>
  <c r="HA16" i="23"/>
  <c r="GZ16" i="23"/>
  <c r="GY16" i="23"/>
  <c r="GZ47" i="23"/>
  <c r="GY47" i="23"/>
  <c r="HA47" i="23"/>
  <c r="HA41" i="23"/>
  <c r="GZ41" i="23"/>
  <c r="GY41" i="23"/>
  <c r="HA12" i="23"/>
  <c r="GZ12" i="23"/>
  <c r="GY12" i="23"/>
  <c r="GZ43" i="23"/>
  <c r="GY43" i="23"/>
  <c r="HA43" i="23"/>
  <c r="HA30" i="23"/>
  <c r="GZ30" i="23"/>
  <c r="GY30" i="23"/>
  <c r="GY24" i="23"/>
  <c r="HA24" i="23"/>
  <c r="GZ24" i="23"/>
  <c r="GZ25" i="23"/>
  <c r="HA25" i="23"/>
  <c r="GY25" i="23"/>
  <c r="HA50" i="23"/>
  <c r="GZ50" i="23"/>
  <c r="GY50" i="23"/>
  <c r="GZ35" i="23"/>
  <c r="GY35" i="23"/>
  <c r="HA35" i="23"/>
  <c r="HA21" i="23"/>
  <c r="GZ21" i="23"/>
  <c r="GY21" i="23"/>
  <c r="HA42" i="23"/>
  <c r="GZ42" i="23"/>
  <c r="GY42" i="23"/>
  <c r="GZ31" i="23"/>
  <c r="GY31" i="23"/>
  <c r="HA31" i="23"/>
  <c r="HA13" i="23"/>
  <c r="GZ13" i="23"/>
  <c r="GY13" i="23"/>
  <c r="HA34" i="23"/>
  <c r="GZ34" i="23"/>
  <c r="GY34" i="23"/>
  <c r="GZ27" i="23"/>
  <c r="HA27" i="23"/>
  <c r="GY27" i="23"/>
  <c r="HA33" i="23"/>
  <c r="GZ33" i="23"/>
  <c r="GY33" i="23"/>
  <c r="HA8" i="23"/>
  <c r="GZ8" i="23"/>
  <c r="GY8" i="23"/>
  <c r="GZ39" i="23"/>
  <c r="GY39" i="23"/>
  <c r="HA39" i="23"/>
  <c r="HA10" i="23"/>
  <c r="GZ10" i="23"/>
  <c r="GY10" i="23"/>
  <c r="GY52" i="23"/>
  <c r="HA52" i="23"/>
  <c r="GZ52" i="23"/>
  <c r="HA14" i="23"/>
  <c r="GZ14" i="23"/>
  <c r="GY14" i="23"/>
  <c r="GY19" i="23"/>
  <c r="HA19" i="23"/>
  <c r="GZ19" i="23"/>
  <c r="GY48" i="23"/>
  <c r="HA48" i="23"/>
  <c r="GZ48" i="23"/>
  <c r="HA53" i="23"/>
  <c r="GZ53" i="23"/>
  <c r="GY53" i="23"/>
  <c r="GY15" i="23"/>
  <c r="HA15" i="23"/>
  <c r="GZ15" i="23"/>
  <c r="GY44" i="23"/>
  <c r="HA44" i="23"/>
  <c r="GZ44" i="23"/>
  <c r="HA45" i="23"/>
  <c r="GZ45" i="23"/>
  <c r="GY45" i="23"/>
  <c r="HA11" i="23"/>
  <c r="GZ11" i="23"/>
  <c r="GY11" i="23"/>
  <c r="HA6" i="23"/>
  <c r="GY6" i="23"/>
  <c r="GZ6" i="23"/>
  <c r="HA22" i="23"/>
  <c r="GZ22" i="23"/>
  <c r="GY22" i="23"/>
  <c r="GZ23" i="23"/>
  <c r="HA23" i="23"/>
  <c r="GY23" i="23"/>
  <c r="HA54" i="23"/>
  <c r="GZ54" i="23"/>
  <c r="GY54" i="23"/>
  <c r="GY36" i="23"/>
  <c r="HA36" i="23"/>
  <c r="GZ36" i="23"/>
  <c r="HA29" i="23"/>
  <c r="GZ29" i="23"/>
  <c r="GY29" i="23"/>
  <c r="HA46" i="23"/>
  <c r="GZ46" i="23"/>
  <c r="GY46" i="23"/>
  <c r="GY32" i="23"/>
  <c r="HA32" i="23"/>
  <c r="GZ32" i="23"/>
  <c r="HA17" i="23"/>
  <c r="GZ17" i="23"/>
  <c r="GY17" i="23"/>
  <c r="HA38" i="23"/>
  <c r="GY38" i="23"/>
  <c r="GZ38" i="23"/>
  <c r="GY28" i="23"/>
  <c r="HA28" i="23"/>
  <c r="GZ28" i="23"/>
  <c r="HA9" i="23"/>
  <c r="GZ9" i="23"/>
  <c r="GY9" i="23"/>
  <c r="HA49" i="23"/>
  <c r="GZ49" i="23"/>
  <c r="GY49" i="23"/>
  <c r="GY40" i="23"/>
  <c r="HA40" i="23"/>
  <c r="GZ40" i="23"/>
  <c r="GZ37" i="23"/>
  <c r="HA37" i="23"/>
  <c r="GY37" i="23"/>
  <c r="HA7" i="23"/>
  <c r="GZ7" i="23"/>
  <c r="GY7" i="23"/>
  <c r="GU55" i="23"/>
  <c r="GU26" i="23"/>
  <c r="GU20" i="23"/>
  <c r="GU51" i="23"/>
  <c r="GU18" i="23"/>
  <c r="GU16" i="23"/>
  <c r="GU47" i="23"/>
  <c r="GU41" i="23"/>
  <c r="GU12" i="23"/>
  <c r="GU43" i="23"/>
  <c r="GU30" i="23"/>
  <c r="GU24" i="23"/>
  <c r="GU25" i="23"/>
  <c r="GU50" i="23"/>
  <c r="GU35" i="23"/>
  <c r="GU21" i="23"/>
  <c r="GU42" i="23"/>
  <c r="GU31" i="23"/>
  <c r="GU13" i="23"/>
  <c r="GU34" i="23"/>
  <c r="GU27" i="23"/>
  <c r="GU33" i="23"/>
  <c r="GU8" i="23"/>
  <c r="GU39" i="23"/>
  <c r="GU10" i="23"/>
  <c r="GU52" i="23"/>
  <c r="GU14" i="23"/>
  <c r="GU19" i="23"/>
  <c r="GU48" i="23"/>
  <c r="GU53" i="23"/>
  <c r="GU15" i="23"/>
  <c r="GU44" i="23"/>
  <c r="GU45" i="23"/>
  <c r="GU11" i="23"/>
  <c r="GU22" i="23"/>
  <c r="GU23" i="23"/>
  <c r="GU54" i="23"/>
  <c r="GU36" i="23"/>
  <c r="GU29" i="23"/>
  <c r="GU46" i="23"/>
  <c r="GU32" i="23"/>
  <c r="GU17" i="23"/>
  <c r="GU38" i="23"/>
  <c r="GU28" i="23"/>
  <c r="GU9" i="23"/>
  <c r="GU49" i="23"/>
  <c r="GU40" i="23"/>
  <c r="GU37" i="23"/>
  <c r="GU7" i="23"/>
  <c r="GO22" i="23" l="1"/>
  <c r="GO13" i="23"/>
  <c r="GO17" i="23"/>
  <c r="GO11" i="23"/>
  <c r="GO52" i="23"/>
  <c r="GO31" i="23"/>
  <c r="GO43" i="23"/>
  <c r="GO26" i="23"/>
  <c r="GO117" i="23"/>
  <c r="GO91" i="23"/>
  <c r="GO81" i="23"/>
  <c r="GO115" i="23"/>
  <c r="GO88" i="23"/>
  <c r="GO73" i="23"/>
  <c r="GO148" i="23"/>
  <c r="GO108" i="23"/>
  <c r="GO131" i="23"/>
  <c r="GO127" i="23"/>
  <c r="GO78" i="23"/>
  <c r="GO122" i="23"/>
  <c r="GO166" i="23"/>
  <c r="GO102" i="23"/>
  <c r="GO136" i="23"/>
  <c r="GO58" i="23"/>
  <c r="GO23" i="23"/>
  <c r="GO32" i="23"/>
  <c r="GO45" i="23"/>
  <c r="GO10" i="23"/>
  <c r="GO42" i="23"/>
  <c r="GO12" i="23"/>
  <c r="GO55" i="23"/>
  <c r="GO139" i="23"/>
  <c r="GO155" i="23"/>
  <c r="GO92" i="23"/>
  <c r="GO179" i="23"/>
  <c r="GO89" i="23"/>
  <c r="GO123" i="23"/>
  <c r="GO85" i="23"/>
  <c r="GO116" i="23"/>
  <c r="GO83" i="23"/>
  <c r="GO119" i="23"/>
  <c r="GO178" i="23"/>
  <c r="GO114" i="23"/>
  <c r="GO158" i="23"/>
  <c r="GO94" i="23"/>
  <c r="GO128" i="23"/>
  <c r="GO87" i="23"/>
  <c r="GO28" i="23"/>
  <c r="GO38" i="23"/>
  <c r="GO7" i="23"/>
  <c r="GO37" i="23"/>
  <c r="GO46" i="23"/>
  <c r="GO44" i="23"/>
  <c r="GO39" i="23"/>
  <c r="GO21" i="23"/>
  <c r="GO41" i="23"/>
  <c r="GO125" i="23"/>
  <c r="GO171" i="23"/>
  <c r="GO100" i="23"/>
  <c r="GO181" i="23"/>
  <c r="GO64" i="23"/>
  <c r="GO57" i="23"/>
  <c r="GO99" i="23"/>
  <c r="GO180" i="23"/>
  <c r="GO175" i="23"/>
  <c r="GO111" i="23"/>
  <c r="GO170" i="23"/>
  <c r="GO106" i="23"/>
  <c r="GO150" i="23"/>
  <c r="GO63" i="23"/>
  <c r="GO120" i="23"/>
  <c r="GO66" i="23"/>
  <c r="GO29" i="23"/>
  <c r="GO15" i="23"/>
  <c r="GO8" i="23"/>
  <c r="GO35" i="23"/>
  <c r="GO47" i="23"/>
  <c r="GO59" i="23"/>
  <c r="GO124" i="23"/>
  <c r="GO93" i="23"/>
  <c r="GO61" i="23"/>
  <c r="GO172" i="23"/>
  <c r="GO67" i="23"/>
  <c r="GO156" i="23"/>
  <c r="GO109" i="23"/>
  <c r="GO167" i="23"/>
  <c r="GO103" i="23"/>
  <c r="GO162" i="23"/>
  <c r="GO98" i="23"/>
  <c r="GO142" i="23"/>
  <c r="GO176" i="23"/>
  <c r="GO112" i="23"/>
  <c r="GO62" i="23"/>
  <c r="GO40" i="23"/>
  <c r="GO49" i="23"/>
  <c r="GO36" i="23"/>
  <c r="GO53" i="23"/>
  <c r="GO33" i="23"/>
  <c r="GO50" i="23"/>
  <c r="GO16" i="23"/>
  <c r="GO133" i="23"/>
  <c r="GO121" i="23"/>
  <c r="GO157" i="23"/>
  <c r="GO72" i="23"/>
  <c r="GO101" i="23"/>
  <c r="GO60" i="23"/>
  <c r="GO149" i="23"/>
  <c r="GO173" i="23"/>
  <c r="GO159" i="23"/>
  <c r="GO95" i="23"/>
  <c r="GO154" i="23"/>
  <c r="GO90" i="23"/>
  <c r="GO134" i="23"/>
  <c r="GO168" i="23"/>
  <c r="GO104" i="23"/>
  <c r="GO48" i="23"/>
  <c r="GO27" i="23"/>
  <c r="GO25" i="23"/>
  <c r="GO18" i="23"/>
  <c r="GO84" i="23"/>
  <c r="GO80" i="23"/>
  <c r="GO68" i="23"/>
  <c r="GO97" i="23"/>
  <c r="GO76" i="23"/>
  <c r="GO165" i="23"/>
  <c r="GO132" i="23"/>
  <c r="GO153" i="23"/>
  <c r="GO113" i="23"/>
  <c r="GO151" i="23"/>
  <c r="GO74" i="23"/>
  <c r="GO146" i="23"/>
  <c r="GO86" i="23"/>
  <c r="GO126" i="23"/>
  <c r="GO160" i="23"/>
  <c r="GO96" i="23"/>
  <c r="GO54" i="23"/>
  <c r="GO19" i="23"/>
  <c r="GO34" i="23"/>
  <c r="GO24" i="23"/>
  <c r="GO51" i="23"/>
  <c r="GO65" i="23"/>
  <c r="GO137" i="23"/>
  <c r="GO75" i="23"/>
  <c r="GO161" i="23"/>
  <c r="GO145" i="23"/>
  <c r="GO105" i="23"/>
  <c r="GO129" i="23"/>
  <c r="GO107" i="23"/>
  <c r="GO177" i="23"/>
  <c r="GO143" i="23"/>
  <c r="GO70" i="23"/>
  <c r="GO138" i="23"/>
  <c r="GO118" i="23"/>
  <c r="GO152" i="23"/>
  <c r="GO71" i="23"/>
  <c r="GO9" i="23"/>
  <c r="GO14" i="23"/>
  <c r="GO30" i="23"/>
  <c r="GO20" i="23"/>
  <c r="GO147" i="23"/>
  <c r="GO77" i="23"/>
  <c r="GO141" i="23"/>
  <c r="GO69" i="23"/>
  <c r="GO163" i="23"/>
  <c r="GO169" i="23"/>
  <c r="GO140" i="23"/>
  <c r="GO164" i="23"/>
  <c r="GO56" i="23"/>
  <c r="GO135" i="23"/>
  <c r="GO82" i="23"/>
  <c r="GO130" i="23"/>
  <c r="GO174" i="23"/>
  <c r="GO110" i="23"/>
  <c r="GO144" i="23"/>
  <c r="GO79" i="23"/>
  <c r="GN11" i="23"/>
  <c r="GN10" i="23"/>
  <c r="GN12" i="23"/>
  <c r="GN8" i="23"/>
  <c r="GR8" i="23" s="1"/>
  <c r="GN7" i="23"/>
  <c r="GQ7" i="23"/>
  <c r="GN9" i="23"/>
  <c r="GN14" i="23"/>
  <c r="GN13" i="23"/>
  <c r="GR13" i="23" s="1"/>
  <c r="GN55" i="23"/>
  <c r="GN21" i="23"/>
  <c r="GN29" i="23"/>
  <c r="GN53" i="23"/>
  <c r="GN17" i="23"/>
  <c r="GN52" i="23"/>
  <c r="GN31" i="23"/>
  <c r="GN43" i="23"/>
  <c r="GN26" i="23"/>
  <c r="GN117" i="23"/>
  <c r="GN91" i="23"/>
  <c r="GN81" i="23"/>
  <c r="GN115" i="23"/>
  <c r="GN88" i="23"/>
  <c r="GN73" i="23"/>
  <c r="GN148" i="23"/>
  <c r="GN108" i="23"/>
  <c r="GN131" i="23"/>
  <c r="GN127" i="23"/>
  <c r="GN78" i="23"/>
  <c r="GN122" i="23"/>
  <c r="GN166" i="23"/>
  <c r="GN102" i="23"/>
  <c r="GN136" i="23"/>
  <c r="GN58" i="23"/>
  <c r="GN139" i="23"/>
  <c r="GN155" i="23"/>
  <c r="GN92" i="23"/>
  <c r="GN179" i="23"/>
  <c r="GN89" i="23"/>
  <c r="GN123" i="23"/>
  <c r="GN85" i="23"/>
  <c r="GN116" i="23"/>
  <c r="GN83" i="23"/>
  <c r="GN119" i="23"/>
  <c r="GN178" i="23"/>
  <c r="GN114" i="23"/>
  <c r="GN158" i="23"/>
  <c r="GN94" i="23"/>
  <c r="GN128" i="23"/>
  <c r="GN87" i="23"/>
  <c r="GN44" i="23"/>
  <c r="GN125" i="23"/>
  <c r="GN171" i="23"/>
  <c r="GN100" i="23"/>
  <c r="GN181" i="23"/>
  <c r="GN64" i="23"/>
  <c r="GN57" i="23"/>
  <c r="GN99" i="23"/>
  <c r="GN180" i="23"/>
  <c r="GN175" i="23"/>
  <c r="GN111" i="23"/>
  <c r="GN170" i="23"/>
  <c r="GN106" i="23"/>
  <c r="GN150" i="23"/>
  <c r="GN63" i="23"/>
  <c r="GN120" i="23"/>
  <c r="GN66" i="23"/>
  <c r="GN37" i="23"/>
  <c r="GN40" i="23"/>
  <c r="GN59" i="23"/>
  <c r="GN124" i="23"/>
  <c r="GN93" i="23"/>
  <c r="GN61" i="23"/>
  <c r="GN172" i="23"/>
  <c r="GN67" i="23"/>
  <c r="GN156" i="23"/>
  <c r="GN109" i="23"/>
  <c r="GN167" i="23"/>
  <c r="GN103" i="23"/>
  <c r="GN162" i="23"/>
  <c r="GN98" i="23"/>
  <c r="GN142" i="23"/>
  <c r="GN176" i="23"/>
  <c r="GN112" i="23"/>
  <c r="GN62" i="23"/>
  <c r="GN32" i="23"/>
  <c r="GN15" i="23"/>
  <c r="GN133" i="23"/>
  <c r="GN121" i="23"/>
  <c r="GN157" i="23"/>
  <c r="GN72" i="23"/>
  <c r="GN101" i="23"/>
  <c r="GN60" i="23"/>
  <c r="GN149" i="23"/>
  <c r="GN173" i="23"/>
  <c r="GN159" i="23"/>
  <c r="GN95" i="23"/>
  <c r="GN154" i="23"/>
  <c r="GN90" i="23"/>
  <c r="GN134" i="23"/>
  <c r="GN168" i="23"/>
  <c r="GN104" i="23"/>
  <c r="GN45" i="23"/>
  <c r="GN41" i="23"/>
  <c r="GN35" i="23"/>
  <c r="GN49" i="23"/>
  <c r="GN33" i="23"/>
  <c r="GR33" i="23" s="1"/>
  <c r="GN54" i="23"/>
  <c r="GN48" i="23"/>
  <c r="GN27" i="23"/>
  <c r="GN25" i="23"/>
  <c r="GN18" i="23"/>
  <c r="GN84" i="23"/>
  <c r="GN80" i="23"/>
  <c r="GR80" i="23" s="1"/>
  <c r="GN68" i="23"/>
  <c r="GR68" i="23" s="1"/>
  <c r="GN97" i="23"/>
  <c r="GN76" i="23"/>
  <c r="GN165" i="23"/>
  <c r="GN132" i="23"/>
  <c r="GN153" i="23"/>
  <c r="GN113" i="23"/>
  <c r="GN151" i="23"/>
  <c r="GN74" i="23"/>
  <c r="GR74" i="23" s="1"/>
  <c r="GN146" i="23"/>
  <c r="GN86" i="23"/>
  <c r="GN126" i="23"/>
  <c r="GN160" i="23"/>
  <c r="GN96" i="23"/>
  <c r="GN42" i="23"/>
  <c r="GN46" i="23"/>
  <c r="GN50" i="23"/>
  <c r="GN28" i="23"/>
  <c r="GN23" i="23"/>
  <c r="GN19" i="23"/>
  <c r="GN34" i="23"/>
  <c r="GN24" i="23"/>
  <c r="GN51" i="23"/>
  <c r="GN65" i="23"/>
  <c r="GN137" i="23"/>
  <c r="GN75" i="23"/>
  <c r="GN161" i="23"/>
  <c r="GN145" i="23"/>
  <c r="GN105" i="23"/>
  <c r="GN129" i="23"/>
  <c r="GN107" i="23"/>
  <c r="GN177" i="23"/>
  <c r="GN143" i="23"/>
  <c r="GN70" i="23"/>
  <c r="GN138" i="23"/>
  <c r="GN182" i="23"/>
  <c r="GN118" i="23"/>
  <c r="GN152" i="23"/>
  <c r="GN71" i="23"/>
  <c r="GN39" i="23"/>
  <c r="GN47" i="23"/>
  <c r="GN36" i="23"/>
  <c r="GN16" i="23"/>
  <c r="GN38" i="23"/>
  <c r="GN22" i="23"/>
  <c r="GN30" i="23"/>
  <c r="GN20" i="23"/>
  <c r="GN147" i="23"/>
  <c r="GN77" i="23"/>
  <c r="GN141" i="23"/>
  <c r="GN69" i="23"/>
  <c r="GN163" i="23"/>
  <c r="GN169" i="23"/>
  <c r="GN140" i="23"/>
  <c r="GN164" i="23"/>
  <c r="GN56" i="23"/>
  <c r="GN135" i="23"/>
  <c r="GN82" i="23"/>
  <c r="GN130" i="23"/>
  <c r="GN174" i="23"/>
  <c r="GN110" i="23"/>
  <c r="GN144" i="23"/>
  <c r="GN79" i="23"/>
  <c r="HB55" i="23"/>
  <c r="HB32" i="23"/>
  <c r="HB48" i="23"/>
  <c r="HB46" i="23"/>
  <c r="HB34" i="23"/>
  <c r="HB37" i="23"/>
  <c r="HB23" i="23"/>
  <c r="HB21" i="23"/>
  <c r="HB41" i="23"/>
  <c r="HB29" i="23"/>
  <c r="HB22" i="23"/>
  <c r="HB14" i="23"/>
  <c r="HB8" i="23"/>
  <c r="HB13" i="23"/>
  <c r="HB31" i="23"/>
  <c r="HB30" i="23"/>
  <c r="HB43" i="23"/>
  <c r="HB20" i="23"/>
  <c r="HB26" i="23"/>
  <c r="HB36" i="23"/>
  <c r="HB6" i="23"/>
  <c r="HB52" i="23"/>
  <c r="HB35" i="23"/>
  <c r="HB47" i="23"/>
  <c r="HB38" i="23"/>
  <c r="HB7" i="23"/>
  <c r="HB40" i="23"/>
  <c r="HB9" i="23"/>
  <c r="HB54" i="23"/>
  <c r="HB45" i="23"/>
  <c r="HB15" i="23"/>
  <c r="HB10" i="23"/>
  <c r="HB39" i="23"/>
  <c r="HB27" i="23"/>
  <c r="HB42" i="23"/>
  <c r="HB25" i="23"/>
  <c r="HB12" i="23"/>
  <c r="HB51" i="23"/>
  <c r="HB49" i="23"/>
  <c r="HB28" i="23"/>
  <c r="HB17" i="23"/>
  <c r="HB11" i="23"/>
  <c r="HB44" i="23"/>
  <c r="HB53" i="23"/>
  <c r="HB19" i="23"/>
  <c r="HB33" i="23"/>
  <c r="HB50" i="23"/>
  <c r="HB24" i="23"/>
  <c r="HB16" i="23"/>
  <c r="HB18" i="23"/>
  <c r="GR151" i="23" l="1"/>
  <c r="GR127" i="23"/>
  <c r="GQ128" i="23" s="1"/>
  <c r="GR91" i="23"/>
  <c r="GQ92" i="23" s="1"/>
  <c r="GR18" i="23"/>
  <c r="GQ19" i="23" s="1"/>
  <c r="GR32" i="23"/>
  <c r="GQ33" i="23" s="1"/>
  <c r="GR111" i="23"/>
  <c r="GQ112" i="23" s="1"/>
  <c r="GR171" i="23"/>
  <c r="GQ172" i="23" s="1"/>
  <c r="GR92" i="23"/>
  <c r="GQ93" i="23" s="1"/>
  <c r="GR7" i="23"/>
  <c r="GQ8" i="23" s="1"/>
  <c r="GR27" i="23"/>
  <c r="GQ28" i="23" s="1"/>
  <c r="GR16" i="23"/>
  <c r="GR97" i="23"/>
  <c r="GQ98" i="23" s="1"/>
  <c r="GR178" i="23"/>
  <c r="GQ179" i="23" s="1"/>
  <c r="GR165" i="23"/>
  <c r="GQ166" i="23" s="1"/>
  <c r="GR15" i="23"/>
  <c r="GQ16" i="23" s="1"/>
  <c r="GR142" i="23"/>
  <c r="GQ143" i="23" s="1"/>
  <c r="GR172" i="23"/>
  <c r="GQ173" i="23" s="1"/>
  <c r="GR84" i="23"/>
  <c r="GQ85" i="23" s="1"/>
  <c r="GR132" i="23"/>
  <c r="GQ133" i="23" s="1"/>
  <c r="GR82" i="23"/>
  <c r="GQ83" i="23" s="1"/>
  <c r="GR141" i="23"/>
  <c r="GQ142" i="23" s="1"/>
  <c r="GR25" i="23"/>
  <c r="GQ26" i="23" s="1"/>
  <c r="GR160" i="23"/>
  <c r="GQ161" i="23" s="1"/>
  <c r="GR48" i="23"/>
  <c r="GQ49" i="23" s="1"/>
  <c r="GR113" i="23"/>
  <c r="GQ114" i="23" s="1"/>
  <c r="GR126" i="23"/>
  <c r="GQ127" i="23" s="1"/>
  <c r="GR37" i="23"/>
  <c r="GQ38" i="23" s="1"/>
  <c r="GR105" i="23"/>
  <c r="GQ106" i="23" s="1"/>
  <c r="GR34" i="23"/>
  <c r="GQ35" i="23" s="1"/>
  <c r="GR61" i="23"/>
  <c r="GQ62" i="23" s="1"/>
  <c r="GR22" i="23"/>
  <c r="GQ23" i="23" s="1"/>
  <c r="GR38" i="23"/>
  <c r="GQ39" i="23" s="1"/>
  <c r="GR118" i="23"/>
  <c r="GQ119" i="23" s="1"/>
  <c r="GR23" i="23"/>
  <c r="GQ24" i="23" s="1"/>
  <c r="GR134" i="23"/>
  <c r="GQ135" i="23" s="1"/>
  <c r="GR101" i="23"/>
  <c r="GQ102" i="23" s="1"/>
  <c r="GR175" i="23"/>
  <c r="GQ176" i="23" s="1"/>
  <c r="GR125" i="23"/>
  <c r="GQ126" i="23" s="1"/>
  <c r="GR119" i="23"/>
  <c r="GQ120" i="23" s="1"/>
  <c r="GR155" i="23"/>
  <c r="GQ156" i="23" s="1"/>
  <c r="GR29" i="23"/>
  <c r="GQ30" i="23" s="1"/>
  <c r="GR98" i="23"/>
  <c r="GQ99" i="23" s="1"/>
  <c r="GR135" i="23"/>
  <c r="GQ136" i="23" s="1"/>
  <c r="GR77" i="23"/>
  <c r="GQ78" i="23" s="1"/>
  <c r="GR131" i="23"/>
  <c r="GQ132" i="23" s="1"/>
  <c r="GR117" i="23"/>
  <c r="GQ118" i="23" s="1"/>
  <c r="GR153" i="23"/>
  <c r="GQ154" i="23" s="1"/>
  <c r="GR146" i="23"/>
  <c r="GQ147" i="23" s="1"/>
  <c r="GR152" i="23"/>
  <c r="GQ153" i="23" s="1"/>
  <c r="GR145" i="23"/>
  <c r="GQ146" i="23" s="1"/>
  <c r="GR168" i="23"/>
  <c r="GQ169" i="23" s="1"/>
  <c r="GR60" i="23"/>
  <c r="GQ61" i="23" s="1"/>
  <c r="GR53" i="23"/>
  <c r="GQ54" i="23" s="1"/>
  <c r="GR96" i="23"/>
  <c r="GQ97" i="23" s="1"/>
  <c r="GR76" i="23"/>
  <c r="GQ77" i="23" s="1"/>
  <c r="GR86" i="23"/>
  <c r="GQ87" i="23" s="1"/>
  <c r="GR148" i="23"/>
  <c r="GQ149" i="23" s="1"/>
  <c r="GR43" i="23"/>
  <c r="GQ44" i="23" s="1"/>
  <c r="GR85" i="23"/>
  <c r="GQ86" i="23" s="1"/>
  <c r="GR42" i="23"/>
  <c r="GQ43" i="23" s="1"/>
  <c r="GR110" i="23"/>
  <c r="GQ111" i="23" s="1"/>
  <c r="GR169" i="23"/>
  <c r="GQ170" i="23" s="1"/>
  <c r="GR166" i="23"/>
  <c r="GQ167" i="23" s="1"/>
  <c r="GR88" i="23"/>
  <c r="GQ89" i="23" s="1"/>
  <c r="GR52" i="23"/>
  <c r="GQ53" i="23" s="1"/>
  <c r="GR102" i="23"/>
  <c r="GQ103" i="23" s="1"/>
  <c r="GR73" i="23"/>
  <c r="GQ74" i="23" s="1"/>
  <c r="GR31" i="23"/>
  <c r="GQ32" i="23" s="1"/>
  <c r="GR11" i="23"/>
  <c r="GQ12" i="23" s="1"/>
  <c r="GR136" i="23"/>
  <c r="GQ137" i="23" s="1"/>
  <c r="GR173" i="23"/>
  <c r="GQ174" i="23" s="1"/>
  <c r="GR106" i="23"/>
  <c r="GQ107" i="23" s="1"/>
  <c r="GR181" i="23"/>
  <c r="GQ182" i="23" s="1"/>
  <c r="GR158" i="23"/>
  <c r="GQ159" i="23" s="1"/>
  <c r="GR89" i="23"/>
  <c r="GQ90" i="23" s="1"/>
  <c r="GR122" i="23"/>
  <c r="GQ123" i="23" s="1"/>
  <c r="GR115" i="23"/>
  <c r="GQ116" i="23" s="1"/>
  <c r="GR112" i="23"/>
  <c r="GQ113" i="23" s="1"/>
  <c r="GR156" i="23"/>
  <c r="GQ157" i="23" s="1"/>
  <c r="GR46" i="23"/>
  <c r="GQ47" i="23" s="1"/>
  <c r="GR10" i="23"/>
  <c r="GQ11" i="23" s="1"/>
  <c r="GR140" i="23"/>
  <c r="GQ141" i="23" s="1"/>
  <c r="GR30" i="23"/>
  <c r="GQ31" i="23" s="1"/>
  <c r="GR123" i="23"/>
  <c r="GQ124" i="23" s="1"/>
  <c r="GR40" i="23"/>
  <c r="GQ41" i="23" s="1"/>
  <c r="GR44" i="23"/>
  <c r="GQ45" i="23" s="1"/>
  <c r="GR12" i="23"/>
  <c r="GQ13" i="23" s="1"/>
  <c r="GR45" i="23"/>
  <c r="GQ46" i="23" s="1"/>
  <c r="GR17" i="23"/>
  <c r="GQ18" i="23" s="1"/>
  <c r="GR130" i="23"/>
  <c r="GQ131" i="23" s="1"/>
  <c r="GR69" i="23"/>
  <c r="GQ70" i="23" s="1"/>
  <c r="GR78" i="23"/>
  <c r="GQ79" i="23" s="1"/>
  <c r="GR81" i="23"/>
  <c r="GQ82" i="23" s="1"/>
  <c r="GR144" i="23"/>
  <c r="GQ145" i="23" s="1"/>
  <c r="GR129" i="23"/>
  <c r="GQ130" i="23" s="1"/>
  <c r="GR24" i="23"/>
  <c r="GQ25" i="23" s="1"/>
  <c r="GR159" i="23"/>
  <c r="GQ160" i="23" s="1"/>
  <c r="GR133" i="23"/>
  <c r="GQ134" i="23" s="1"/>
  <c r="GR150" i="23"/>
  <c r="GQ151" i="23" s="1"/>
  <c r="GR14" i="23"/>
  <c r="GQ15" i="23" s="1"/>
  <c r="GR62" i="23"/>
  <c r="GQ63" i="23" s="1"/>
  <c r="GR109" i="23"/>
  <c r="GQ110" i="23" s="1"/>
  <c r="GR47" i="23"/>
  <c r="GQ48" i="23" s="1"/>
  <c r="GR79" i="23"/>
  <c r="GQ80" i="23" s="1"/>
  <c r="GR164" i="23"/>
  <c r="GQ165" i="23" s="1"/>
  <c r="GR20" i="23"/>
  <c r="GQ21" i="23" s="1"/>
  <c r="GR71" i="23"/>
  <c r="GQ72" i="23" s="1"/>
  <c r="GR107" i="23"/>
  <c r="GQ108" i="23" s="1"/>
  <c r="GR51" i="23"/>
  <c r="GQ52" i="23" s="1"/>
  <c r="GR35" i="23"/>
  <c r="GQ36" i="23" s="1"/>
  <c r="GR95" i="23"/>
  <c r="GQ96" i="23" s="1"/>
  <c r="GR121" i="23"/>
  <c r="GQ122" i="23" s="1"/>
  <c r="GR63" i="23"/>
  <c r="GQ64" i="23" s="1"/>
  <c r="GR57" i="23"/>
  <c r="GQ58" i="23" s="1"/>
  <c r="GR128" i="23"/>
  <c r="GQ129" i="23" s="1"/>
  <c r="GR174" i="23"/>
  <c r="GQ175" i="23" s="1"/>
  <c r="GR163" i="23"/>
  <c r="GQ164" i="23" s="1"/>
  <c r="GR104" i="23"/>
  <c r="GQ105" i="23" s="1"/>
  <c r="GR149" i="23"/>
  <c r="GQ150" i="23" s="1"/>
  <c r="GR167" i="23"/>
  <c r="GQ168" i="23" s="1"/>
  <c r="GR59" i="23"/>
  <c r="GQ60" i="23" s="1"/>
  <c r="GR100" i="23"/>
  <c r="GQ101" i="23" s="1"/>
  <c r="GR179" i="23"/>
  <c r="GQ180" i="23" s="1"/>
  <c r="GR50" i="23"/>
  <c r="GQ51" i="23" s="1"/>
  <c r="GR176" i="23"/>
  <c r="GQ177" i="23" s="1"/>
  <c r="GR67" i="23"/>
  <c r="GQ68" i="23" s="1"/>
  <c r="GR39" i="23"/>
  <c r="GQ40" i="23" s="1"/>
  <c r="GR103" i="23"/>
  <c r="GQ104" i="23" s="1"/>
  <c r="GR124" i="23"/>
  <c r="GQ125" i="23" s="1"/>
  <c r="GR70" i="23"/>
  <c r="GQ71" i="23" s="1"/>
  <c r="GR143" i="23"/>
  <c r="GQ144" i="23" s="1"/>
  <c r="GR137" i="23"/>
  <c r="GQ138" i="23" s="1"/>
  <c r="GR21" i="23"/>
  <c r="GQ22" i="23" s="1"/>
  <c r="GR75" i="23"/>
  <c r="GQ76" i="23" s="1"/>
  <c r="GR177" i="23"/>
  <c r="GQ178" i="23" s="1"/>
  <c r="GR65" i="23"/>
  <c r="GQ66" i="23" s="1"/>
  <c r="GR49" i="23"/>
  <c r="GQ50" i="23" s="1"/>
  <c r="GR154" i="23"/>
  <c r="GQ155" i="23" s="1"/>
  <c r="GR157" i="23"/>
  <c r="GQ158" i="23" s="1"/>
  <c r="GR120" i="23"/>
  <c r="GQ121" i="23" s="1"/>
  <c r="GR99" i="23"/>
  <c r="GQ100" i="23" s="1"/>
  <c r="GR87" i="23"/>
  <c r="GQ88" i="23" s="1"/>
  <c r="GR116" i="23"/>
  <c r="GQ117" i="23" s="1"/>
  <c r="GR55" i="23"/>
  <c r="GQ56" i="23" s="1"/>
  <c r="GR162" i="23"/>
  <c r="GQ163" i="23" s="1"/>
  <c r="GR93" i="23"/>
  <c r="GQ94" i="23" s="1"/>
  <c r="GR41" i="23"/>
  <c r="GQ42" i="23" s="1"/>
  <c r="GR138" i="23"/>
  <c r="GQ139" i="23" s="1"/>
  <c r="GR161" i="23"/>
  <c r="GQ162" i="23" s="1"/>
  <c r="GR36" i="23"/>
  <c r="GQ37" i="23" s="1"/>
  <c r="GR28" i="23"/>
  <c r="GQ29" i="23" s="1"/>
  <c r="GR54" i="23"/>
  <c r="GQ55" i="23" s="1"/>
  <c r="GR90" i="23"/>
  <c r="GQ91" i="23" s="1"/>
  <c r="GR72" i="23"/>
  <c r="GQ73" i="23" s="1"/>
  <c r="GR180" i="23"/>
  <c r="GQ181" i="23" s="1"/>
  <c r="GR83" i="23"/>
  <c r="GQ84" i="23" s="1"/>
  <c r="GR139" i="23"/>
  <c r="GQ140" i="23" s="1"/>
  <c r="GR56" i="23"/>
  <c r="GQ57" i="23" s="1"/>
  <c r="GR147" i="23"/>
  <c r="GQ148" i="23" s="1"/>
  <c r="GR58" i="23"/>
  <c r="GQ59" i="23" s="1"/>
  <c r="GR108" i="23"/>
  <c r="GQ109" i="23" s="1"/>
  <c r="GR9" i="23"/>
  <c r="GQ10" i="23" s="1"/>
  <c r="GR66" i="23"/>
  <c r="GQ67" i="23" s="1"/>
  <c r="GR26" i="23"/>
  <c r="GQ27" i="23" s="1"/>
  <c r="GR170" i="23"/>
  <c r="GQ171" i="23" s="1"/>
  <c r="GR114" i="23"/>
  <c r="GQ115" i="23" s="1"/>
  <c r="GR19" i="23"/>
  <c r="GQ20" i="23" s="1"/>
  <c r="GR64" i="23"/>
  <c r="GQ65" i="23" s="1"/>
  <c r="GR94" i="23"/>
  <c r="GQ95" i="23" s="1"/>
  <c r="GQ34" i="23"/>
  <c r="GQ17" i="23"/>
  <c r="GQ9" i="23"/>
  <c r="GQ75" i="23"/>
  <c r="GQ81" i="23"/>
  <c r="GQ152" i="23"/>
  <c r="GQ69" i="23"/>
  <c r="GQ14" i="23"/>
  <c r="C53" i="23"/>
  <c r="C30" i="23" l="1"/>
  <c r="C13" i="23"/>
  <c r="C16" i="23"/>
  <c r="C18" i="23"/>
  <c r="C29" i="23"/>
  <c r="C33" i="23"/>
  <c r="C46" i="23"/>
  <c r="C47" i="23"/>
  <c r="C35" i="23"/>
  <c r="C36" i="23"/>
  <c r="C21" i="23"/>
  <c r="C31" i="23"/>
  <c r="C10" i="23"/>
  <c r="C17" i="23"/>
  <c r="C26" i="23"/>
  <c r="C15" i="23"/>
  <c r="C24" i="23"/>
  <c r="C9" i="23"/>
  <c r="C39" i="23"/>
  <c r="C34" i="23"/>
  <c r="C41" i="23"/>
  <c r="C40" i="23"/>
  <c r="C12" i="23"/>
  <c r="C27" i="23"/>
  <c r="C20" i="23"/>
  <c r="C8" i="23"/>
  <c r="C42" i="23"/>
  <c r="C28" i="23"/>
  <c r="C44" i="23"/>
  <c r="C50" i="23"/>
  <c r="C49" i="23"/>
  <c r="C54" i="23"/>
  <c r="E54" i="23" s="1"/>
  <c r="C7" i="23"/>
  <c r="C11" i="23"/>
  <c r="C19" i="23"/>
  <c r="C22" i="23"/>
  <c r="C23" i="23"/>
  <c r="C14" i="23"/>
  <c r="C32" i="23"/>
  <c r="C25" i="23"/>
  <c r="C38" i="23"/>
  <c r="C51" i="23"/>
  <c r="C37" i="23"/>
  <c r="C45" i="23"/>
  <c r="C43" i="23"/>
  <c r="C2" i="23"/>
  <c r="C1" i="23" s="1"/>
  <c r="E37" i="23" l="1"/>
  <c r="E27" i="23"/>
  <c r="E42" i="23"/>
  <c r="E45" i="23"/>
  <c r="E31" i="23"/>
  <c r="E20" i="23"/>
  <c r="E12" i="23"/>
  <c r="E34" i="23"/>
  <c r="E39" i="23"/>
  <c r="E25" i="23"/>
  <c r="E9" i="23"/>
  <c r="E40" i="23"/>
  <c r="E19" i="23"/>
  <c r="E50" i="23"/>
  <c r="E15" i="23"/>
  <c r="E22" i="23"/>
  <c r="E8" i="23"/>
  <c r="E23" i="23"/>
  <c r="E11" i="23"/>
  <c r="E38" i="23"/>
  <c r="E10" i="23"/>
  <c r="E36" i="23"/>
  <c r="E35" i="23"/>
  <c r="E46" i="23"/>
  <c r="E43" i="23"/>
  <c r="E41" i="23"/>
  <c r="E26" i="23"/>
  <c r="E16" i="23"/>
  <c r="E44" i="23"/>
  <c r="E24" i="23"/>
  <c r="E29" i="23"/>
  <c r="E18" i="23"/>
  <c r="E32" i="23"/>
  <c r="E14" i="23"/>
  <c r="E28" i="23"/>
  <c r="E33" i="23"/>
  <c r="E13" i="23"/>
  <c r="E30" i="23"/>
  <c r="E21" i="23"/>
  <c r="C48" i="23"/>
  <c r="E49" i="23" s="1"/>
  <c r="C52" i="23"/>
  <c r="E52" i="23" s="1"/>
  <c r="E17" i="23"/>
  <c r="C6" i="23"/>
  <c r="E48" i="23" l="1"/>
  <c r="E53" i="23"/>
  <c r="E51" i="23"/>
  <c r="E47" i="23"/>
  <c r="I11" i="23" s="1"/>
  <c r="E6" i="23"/>
  <c r="E7" i="23"/>
  <c r="I10" i="23"/>
  <c r="I8" i="23"/>
  <c r="I7" i="23"/>
  <c r="I9" i="23"/>
  <c r="I12" i="23" l="1"/>
  <c r="I6" i="23"/>
  <c r="K6" i="23" l="1"/>
  <c r="AJ2" i="27" l="1"/>
  <c r="AK2" i="27"/>
  <c r="AL2" i="27"/>
  <c r="AM2" i="27"/>
  <c r="AN2" i="27"/>
  <c r="AO2" i="27"/>
  <c r="AP2" i="27"/>
  <c r="AQ2" i="27"/>
  <c r="AR2" i="27"/>
  <c r="AS2" i="27"/>
  <c r="AT2" i="27"/>
  <c r="AU2" i="27"/>
  <c r="AV2" i="27"/>
  <c r="AW2" i="27"/>
  <c r="AX2" i="27"/>
  <c r="AY2" i="27"/>
  <c r="AZ2" i="27"/>
  <c r="BA2" i="27"/>
  <c r="BB2" i="27"/>
  <c r="AJ3" i="27"/>
  <c r="AK3" i="27"/>
  <c r="AL3" i="27"/>
  <c r="AM3" i="27"/>
  <c r="AN3" i="27"/>
  <c r="AO3" i="27"/>
  <c r="AP3" i="27"/>
  <c r="AQ3" i="27"/>
  <c r="AR3" i="27"/>
  <c r="AS3" i="27"/>
  <c r="AT3" i="27"/>
  <c r="AU3" i="27"/>
  <c r="AV3" i="27"/>
  <c r="AW3" i="27"/>
  <c r="AX3" i="27"/>
  <c r="AY3" i="27"/>
  <c r="AZ3" i="27"/>
  <c r="BA3" i="27"/>
  <c r="BB3" i="27"/>
  <c r="AJ4" i="27"/>
  <c r="AK4" i="27"/>
  <c r="AL4" i="27"/>
  <c r="AM4" i="27"/>
  <c r="AN4" i="27"/>
  <c r="AO4" i="27"/>
  <c r="AP4" i="27"/>
  <c r="AQ4" i="27"/>
  <c r="AR4" i="27"/>
  <c r="AS4" i="27"/>
  <c r="AT4" i="27"/>
  <c r="AU4" i="27"/>
  <c r="AV4" i="27"/>
  <c r="AW4" i="27"/>
  <c r="AX4" i="27"/>
  <c r="AY4" i="27"/>
  <c r="AZ4" i="27"/>
  <c r="BA4" i="27"/>
  <c r="BB4" i="27"/>
  <c r="AJ5" i="27"/>
  <c r="AK5" i="27"/>
  <c r="AL5" i="27"/>
  <c r="AM5" i="27"/>
  <c r="AN5" i="27"/>
  <c r="AO5" i="27"/>
  <c r="AP5" i="27"/>
  <c r="AQ5" i="27"/>
  <c r="AR5" i="27"/>
  <c r="AS5" i="27"/>
  <c r="AT5" i="27"/>
  <c r="AU5" i="27"/>
  <c r="AV5" i="27"/>
  <c r="AW5" i="27"/>
  <c r="AX5" i="27"/>
  <c r="AY5" i="27"/>
  <c r="AZ5" i="27"/>
  <c r="BA5" i="27"/>
  <c r="BB5" i="27"/>
  <c r="AJ6" i="27"/>
  <c r="AK6" i="27"/>
  <c r="AL6" i="27"/>
  <c r="AM6" i="27"/>
  <c r="AN6" i="27"/>
  <c r="AO6" i="27"/>
  <c r="AP6" i="27"/>
  <c r="AQ6" i="27"/>
  <c r="AR6" i="27"/>
  <c r="AS6" i="27"/>
  <c r="AT6" i="27"/>
  <c r="AU6" i="27"/>
  <c r="AV6" i="27"/>
  <c r="AW6" i="27"/>
  <c r="AX6" i="27"/>
  <c r="AY6" i="27"/>
  <c r="AZ6" i="27"/>
  <c r="BA6" i="27"/>
  <c r="BB6" i="27"/>
  <c r="AJ7" i="27"/>
  <c r="AK7" i="27"/>
  <c r="AL7" i="27"/>
  <c r="AM7" i="27"/>
  <c r="AN7" i="27"/>
  <c r="AO7" i="27"/>
  <c r="AP7" i="27"/>
  <c r="AQ7" i="27"/>
  <c r="AR7" i="27"/>
  <c r="AS7" i="27"/>
  <c r="AT7" i="27"/>
  <c r="AU7" i="27"/>
  <c r="AV7" i="27"/>
  <c r="AW7" i="27"/>
  <c r="AX7" i="27"/>
  <c r="AY7" i="27"/>
  <c r="AZ7" i="27"/>
  <c r="BA7" i="27"/>
  <c r="BB7" i="27"/>
  <c r="AJ8" i="27"/>
  <c r="AK8" i="27"/>
  <c r="AL8" i="27"/>
  <c r="AM8" i="27"/>
  <c r="AN8" i="27"/>
  <c r="AO8" i="27"/>
  <c r="AP8" i="27"/>
  <c r="AQ8" i="27"/>
  <c r="AR8" i="27"/>
  <c r="AS8" i="27"/>
  <c r="AT8" i="27"/>
  <c r="AU8" i="27"/>
  <c r="AV8" i="27"/>
  <c r="AW8" i="27"/>
  <c r="AX8" i="27"/>
  <c r="AY8" i="27"/>
  <c r="AZ8" i="27"/>
  <c r="BA8" i="27"/>
  <c r="BB8" i="27"/>
  <c r="AJ9" i="27"/>
  <c r="AK9" i="27"/>
  <c r="AL9" i="27"/>
  <c r="AM9" i="27"/>
  <c r="AN9" i="27"/>
  <c r="AO9" i="27"/>
  <c r="AP9" i="27"/>
  <c r="AQ9" i="27"/>
  <c r="AR9" i="27"/>
  <c r="AS9" i="27"/>
  <c r="AT9" i="27"/>
  <c r="AU9" i="27"/>
  <c r="AV9" i="27"/>
  <c r="AW9" i="27"/>
  <c r="AX9" i="27"/>
  <c r="AY9" i="27"/>
  <c r="AZ9" i="27"/>
  <c r="BA9" i="27"/>
  <c r="BB9" i="27"/>
  <c r="AJ10" i="27"/>
  <c r="AK10" i="27"/>
  <c r="AL10" i="27"/>
  <c r="AM10" i="27"/>
  <c r="AN10" i="27"/>
  <c r="AO10" i="27"/>
  <c r="AP10" i="27"/>
  <c r="AQ10" i="27"/>
  <c r="AR10" i="27"/>
  <c r="AS10" i="27"/>
  <c r="AT10" i="27"/>
  <c r="AU10" i="27"/>
  <c r="AV10" i="27"/>
  <c r="AW10" i="27"/>
  <c r="AX10" i="27"/>
  <c r="AY10" i="27"/>
  <c r="AZ10" i="27"/>
  <c r="BA10" i="27"/>
  <c r="BB10" i="27"/>
  <c r="AJ11" i="27"/>
  <c r="AK11" i="27"/>
  <c r="AL11" i="27"/>
  <c r="AM11" i="27"/>
  <c r="AN11" i="27"/>
  <c r="AO11" i="27"/>
  <c r="AP11" i="27"/>
  <c r="AQ11" i="27"/>
  <c r="AR11" i="27"/>
  <c r="AS11" i="27"/>
  <c r="AT11" i="27"/>
  <c r="AU11" i="27"/>
  <c r="AV11" i="27"/>
  <c r="AW11" i="27"/>
  <c r="AX11" i="27"/>
  <c r="AY11" i="27"/>
  <c r="AZ11" i="27"/>
  <c r="BA11" i="27"/>
  <c r="BB11" i="27"/>
  <c r="AJ12" i="27"/>
  <c r="AK12" i="27"/>
  <c r="AL12" i="27"/>
  <c r="AM12" i="27"/>
  <c r="AN12" i="27"/>
  <c r="AO12" i="27"/>
  <c r="AP12" i="27"/>
  <c r="AQ12" i="27"/>
  <c r="AR12" i="27"/>
  <c r="AS12" i="27"/>
  <c r="AT12" i="27"/>
  <c r="AU12" i="27"/>
  <c r="AV12" i="27"/>
  <c r="AW12" i="27"/>
  <c r="AX12" i="27"/>
  <c r="AY12" i="27"/>
  <c r="AZ12" i="27"/>
  <c r="BA12" i="27"/>
  <c r="BB12" i="27"/>
  <c r="AJ13" i="27"/>
  <c r="AK13" i="27"/>
  <c r="AL13" i="27"/>
  <c r="AM13" i="27"/>
  <c r="AN13" i="27"/>
  <c r="AO13" i="27"/>
  <c r="AP13" i="27"/>
  <c r="AQ13" i="27"/>
  <c r="AR13" i="27"/>
  <c r="AS13" i="27"/>
  <c r="AT13" i="27"/>
  <c r="AU13" i="27"/>
  <c r="AV13" i="27"/>
  <c r="AW13" i="27"/>
  <c r="AX13" i="27"/>
  <c r="AY13" i="27"/>
  <c r="AZ13" i="27"/>
  <c r="BA13" i="27"/>
  <c r="BB13" i="27"/>
  <c r="AJ14" i="27"/>
  <c r="AK14" i="27"/>
  <c r="AL14" i="27"/>
  <c r="AM14" i="27"/>
  <c r="AN14" i="27"/>
  <c r="AO14" i="27"/>
  <c r="AP14" i="27"/>
  <c r="AQ14" i="27"/>
  <c r="AR14" i="27"/>
  <c r="AS14" i="27"/>
  <c r="AT14" i="27"/>
  <c r="AU14" i="27"/>
  <c r="AV14" i="27"/>
  <c r="AW14" i="27"/>
  <c r="AX14" i="27"/>
  <c r="AY14" i="27"/>
  <c r="AZ14" i="27"/>
  <c r="BA14" i="27"/>
  <c r="BB14" i="27"/>
  <c r="AJ15" i="27"/>
  <c r="AK15" i="27"/>
  <c r="AL15" i="27"/>
  <c r="AM15" i="27"/>
  <c r="AN15" i="27"/>
  <c r="AO15" i="27"/>
  <c r="AP15" i="27"/>
  <c r="AQ15" i="27"/>
  <c r="AR15" i="27"/>
  <c r="AS15" i="27"/>
  <c r="AT15" i="27"/>
  <c r="AU15" i="27"/>
  <c r="AV15" i="27"/>
  <c r="AW15" i="27"/>
  <c r="AX15" i="27"/>
  <c r="AY15" i="27"/>
  <c r="AZ15" i="27"/>
  <c r="BA15" i="27"/>
  <c r="BB15" i="27"/>
  <c r="AJ16" i="27"/>
  <c r="AK16" i="27"/>
  <c r="AL16" i="27"/>
  <c r="AM16" i="27"/>
  <c r="AN16" i="27"/>
  <c r="AO16" i="27"/>
  <c r="AP16" i="27"/>
  <c r="AQ16" i="27"/>
  <c r="AR16" i="27"/>
  <c r="AS16" i="27"/>
  <c r="AT16" i="27"/>
  <c r="AU16" i="27"/>
  <c r="AV16" i="27"/>
  <c r="AW16" i="27"/>
  <c r="AX16" i="27"/>
  <c r="AY16" i="27"/>
  <c r="AZ16" i="27"/>
  <c r="BA16" i="27"/>
  <c r="BB16" i="27"/>
  <c r="AJ17" i="27"/>
  <c r="AK17" i="27"/>
  <c r="AL17" i="27"/>
  <c r="AM17" i="27"/>
  <c r="AN17" i="27"/>
  <c r="AO17" i="27"/>
  <c r="AP17" i="27"/>
  <c r="AQ17" i="27"/>
  <c r="AR17" i="27"/>
  <c r="AS17" i="27"/>
  <c r="AT17" i="27"/>
  <c r="AU17" i="27"/>
  <c r="AV17" i="27"/>
  <c r="AW17" i="27"/>
  <c r="AX17" i="27"/>
  <c r="AY17" i="27"/>
  <c r="AZ17" i="27"/>
  <c r="BA17" i="27"/>
  <c r="BB17" i="27"/>
  <c r="AJ18" i="27"/>
  <c r="AK18" i="27"/>
  <c r="AL18" i="27"/>
  <c r="AM18" i="27"/>
  <c r="AN18" i="27"/>
  <c r="AO18" i="27"/>
  <c r="AP18" i="27"/>
  <c r="AQ18" i="27"/>
  <c r="AR18" i="27"/>
  <c r="AS18" i="27"/>
  <c r="AT18" i="27"/>
  <c r="AU18" i="27"/>
  <c r="AV18" i="27"/>
  <c r="AW18" i="27"/>
  <c r="AX18" i="27"/>
  <c r="AY18" i="27"/>
  <c r="AZ18" i="27"/>
  <c r="BA18" i="27"/>
  <c r="BB18" i="27"/>
  <c r="AJ19" i="27"/>
  <c r="AK19" i="27"/>
  <c r="AL19" i="27"/>
  <c r="AM19" i="27"/>
  <c r="AN19" i="27"/>
  <c r="AO19" i="27"/>
  <c r="AP19" i="27"/>
  <c r="AQ19" i="27"/>
  <c r="AR19" i="27"/>
  <c r="AS19" i="27"/>
  <c r="AT19" i="27"/>
  <c r="AU19" i="27"/>
  <c r="AV19" i="27"/>
  <c r="AW19" i="27"/>
  <c r="AX19" i="27"/>
  <c r="AY19" i="27"/>
  <c r="AZ19" i="27"/>
  <c r="BA19" i="27"/>
  <c r="BB19" i="27"/>
  <c r="AJ20" i="27"/>
  <c r="AK20" i="27"/>
  <c r="AL20" i="27"/>
  <c r="AM20" i="27"/>
  <c r="AN20" i="27"/>
  <c r="AO20" i="27"/>
  <c r="AP20" i="27"/>
  <c r="AQ20" i="27"/>
  <c r="AR20" i="27"/>
  <c r="AS20" i="27"/>
  <c r="AT20" i="27"/>
  <c r="AU20" i="27"/>
  <c r="AV20" i="27"/>
  <c r="AW20" i="27"/>
  <c r="AX20" i="27"/>
  <c r="AY20" i="27"/>
  <c r="AZ20" i="27"/>
  <c r="BA20" i="27"/>
  <c r="BB20" i="27"/>
  <c r="AJ21" i="27"/>
  <c r="AK21" i="27"/>
  <c r="AL21" i="27"/>
  <c r="AM21" i="27"/>
  <c r="AN21" i="27"/>
  <c r="AO21" i="27"/>
  <c r="AP21" i="27"/>
  <c r="AQ21" i="27"/>
  <c r="AR21" i="27"/>
  <c r="AS21" i="27"/>
  <c r="AT21" i="27"/>
  <c r="AU21" i="27"/>
  <c r="AV21" i="27"/>
  <c r="AW21" i="27"/>
  <c r="AX21" i="27"/>
  <c r="AY21" i="27"/>
  <c r="AZ21" i="27"/>
  <c r="BA21" i="27"/>
  <c r="BB21" i="27"/>
  <c r="AJ22" i="27"/>
  <c r="AK22" i="27"/>
  <c r="AL22" i="27"/>
  <c r="AM22" i="27"/>
  <c r="AN22" i="27"/>
  <c r="AO22" i="27"/>
  <c r="AP22" i="27"/>
  <c r="AQ22" i="27"/>
  <c r="AR22" i="27"/>
  <c r="AS22" i="27"/>
  <c r="AT22" i="27"/>
  <c r="AU22" i="27"/>
  <c r="AV22" i="27"/>
  <c r="AW22" i="27"/>
  <c r="AX22" i="27"/>
  <c r="AY22" i="27"/>
  <c r="AZ22" i="27"/>
  <c r="BA22" i="27"/>
  <c r="BB22" i="27"/>
  <c r="AJ23" i="27"/>
  <c r="AK23" i="27"/>
  <c r="AL23" i="27"/>
  <c r="AM23" i="27"/>
  <c r="AN23" i="27"/>
  <c r="AO23" i="27"/>
  <c r="AP23" i="27"/>
  <c r="AQ23" i="27"/>
  <c r="AR23" i="27"/>
  <c r="AS23" i="27"/>
  <c r="AT23" i="27"/>
  <c r="AU23" i="27"/>
  <c r="AV23" i="27"/>
  <c r="AW23" i="27"/>
  <c r="AX23" i="27"/>
  <c r="AY23" i="27"/>
  <c r="AZ23" i="27"/>
  <c r="BA23" i="27"/>
  <c r="BB23" i="27"/>
  <c r="AJ24" i="27"/>
  <c r="AK24" i="27"/>
  <c r="AL24" i="27"/>
  <c r="AM24" i="27"/>
  <c r="AN24" i="27"/>
  <c r="AO24" i="27"/>
  <c r="AP24" i="27"/>
  <c r="AQ24" i="27"/>
  <c r="AR24" i="27"/>
  <c r="AS24" i="27"/>
  <c r="AT24" i="27"/>
  <c r="AU24" i="27"/>
  <c r="AV24" i="27"/>
  <c r="AW24" i="27"/>
  <c r="AX24" i="27"/>
  <c r="AY24" i="27"/>
  <c r="AZ24" i="27"/>
  <c r="BA24" i="27"/>
  <c r="BB24" i="27"/>
  <c r="AJ25" i="27"/>
  <c r="AK25" i="27"/>
  <c r="AL25" i="27"/>
  <c r="AM25" i="27"/>
  <c r="AN25" i="27"/>
  <c r="AO25" i="27"/>
  <c r="AP25" i="27"/>
  <c r="AQ25" i="27"/>
  <c r="AR25" i="27"/>
  <c r="AS25" i="27"/>
  <c r="AT25" i="27"/>
  <c r="AU25" i="27"/>
  <c r="AV25" i="27"/>
  <c r="AW25" i="27"/>
  <c r="AX25" i="27"/>
  <c r="AY25" i="27"/>
  <c r="AZ25" i="27"/>
  <c r="BA25" i="27"/>
  <c r="BB25" i="27"/>
  <c r="AJ26" i="27"/>
  <c r="AK26" i="27"/>
  <c r="AL26" i="27"/>
  <c r="AM26" i="27"/>
  <c r="AN26" i="27"/>
  <c r="AO26" i="27"/>
  <c r="AP26" i="27"/>
  <c r="AQ26" i="27"/>
  <c r="AR26" i="27"/>
  <c r="AS26" i="27"/>
  <c r="AT26" i="27"/>
  <c r="AU26" i="27"/>
  <c r="AV26" i="27"/>
  <c r="AW26" i="27"/>
  <c r="AX26" i="27"/>
  <c r="AY26" i="27"/>
  <c r="AZ26" i="27"/>
  <c r="BA26" i="27"/>
  <c r="BB26" i="27"/>
  <c r="AJ27" i="27"/>
  <c r="AK27" i="27"/>
  <c r="AL27" i="27"/>
  <c r="AM27" i="27"/>
  <c r="AN27" i="27"/>
  <c r="AO27" i="27"/>
  <c r="AP27" i="27"/>
  <c r="AQ27" i="27"/>
  <c r="AR27" i="27"/>
  <c r="AS27" i="27"/>
  <c r="AT27" i="27"/>
  <c r="AU27" i="27"/>
  <c r="AV27" i="27"/>
  <c r="AW27" i="27"/>
  <c r="AX27" i="27"/>
  <c r="AY27" i="27"/>
  <c r="AZ27" i="27"/>
  <c r="BA27" i="27"/>
  <c r="BB27" i="27"/>
  <c r="AJ28" i="27"/>
  <c r="AK28" i="27"/>
  <c r="AL28" i="27"/>
  <c r="AM28" i="27"/>
  <c r="AN28" i="27"/>
  <c r="AO28" i="27"/>
  <c r="AP28" i="27"/>
  <c r="AQ28" i="27"/>
  <c r="AR28" i="27"/>
  <c r="AS28" i="27"/>
  <c r="AT28" i="27"/>
  <c r="AU28" i="27"/>
  <c r="AV28" i="27"/>
  <c r="AW28" i="27"/>
  <c r="AX28" i="27"/>
  <c r="AY28" i="27"/>
  <c r="AZ28" i="27"/>
  <c r="BA28" i="27"/>
  <c r="BB28" i="27"/>
  <c r="AJ29" i="27"/>
  <c r="AK29" i="27"/>
  <c r="AL29" i="27"/>
  <c r="AM29" i="27"/>
  <c r="AN29" i="27"/>
  <c r="AO29" i="27"/>
  <c r="AP29" i="27"/>
  <c r="AQ29" i="27"/>
  <c r="AR29" i="27"/>
  <c r="AS29" i="27"/>
  <c r="AT29" i="27"/>
  <c r="AU29" i="27"/>
  <c r="AV29" i="27"/>
  <c r="AW29" i="27"/>
  <c r="AX29" i="27"/>
  <c r="AY29" i="27"/>
  <c r="AZ29" i="27"/>
  <c r="BA29" i="27"/>
  <c r="BB29" i="27"/>
  <c r="AJ30" i="27"/>
  <c r="AK30" i="27"/>
  <c r="AL30" i="27"/>
  <c r="AM30" i="27"/>
  <c r="AN30" i="27"/>
  <c r="AO30" i="27"/>
  <c r="AP30" i="27"/>
  <c r="AQ30" i="27"/>
  <c r="AR30" i="27"/>
  <c r="AS30" i="27"/>
  <c r="AT30" i="27"/>
  <c r="AU30" i="27"/>
  <c r="AV30" i="27"/>
  <c r="AW30" i="27"/>
  <c r="AX30" i="27"/>
  <c r="AY30" i="27"/>
  <c r="AZ30" i="27"/>
  <c r="BA30" i="27"/>
  <c r="BB30" i="27"/>
  <c r="AJ31" i="27"/>
  <c r="AK31" i="27"/>
  <c r="AL31" i="27"/>
  <c r="AM31" i="27"/>
  <c r="AN31" i="27"/>
  <c r="AO31" i="27"/>
  <c r="AP31" i="27"/>
  <c r="AQ31" i="27"/>
  <c r="AR31" i="27"/>
  <c r="AS31" i="27"/>
  <c r="AT31" i="27"/>
  <c r="AU31" i="27"/>
  <c r="AV31" i="27"/>
  <c r="AW31" i="27"/>
  <c r="AX31" i="27"/>
  <c r="AY31" i="27"/>
  <c r="AZ31" i="27"/>
  <c r="BA31" i="27"/>
  <c r="BB31" i="27"/>
  <c r="AJ32" i="27"/>
  <c r="AK32" i="27"/>
  <c r="AL32" i="27"/>
  <c r="AM32" i="27"/>
  <c r="AN32" i="27"/>
  <c r="AO32" i="27"/>
  <c r="AP32" i="27"/>
  <c r="AQ32" i="27"/>
  <c r="AR32" i="27"/>
  <c r="AS32" i="27"/>
  <c r="AT32" i="27"/>
  <c r="AU32" i="27"/>
  <c r="AV32" i="27"/>
  <c r="AW32" i="27"/>
  <c r="AX32" i="27"/>
  <c r="AY32" i="27"/>
  <c r="AZ32" i="27"/>
  <c r="BA32" i="27"/>
  <c r="BB32" i="27"/>
  <c r="AJ33" i="27"/>
  <c r="AK33" i="27"/>
  <c r="AL33" i="27"/>
  <c r="AM33" i="27"/>
  <c r="AN33" i="27"/>
  <c r="AO33" i="27"/>
  <c r="AP33" i="27"/>
  <c r="AQ33" i="27"/>
  <c r="AR33" i="27"/>
  <c r="AS33" i="27"/>
  <c r="AT33" i="27"/>
  <c r="AU33" i="27"/>
  <c r="AV33" i="27"/>
  <c r="AW33" i="27"/>
  <c r="AX33" i="27"/>
  <c r="AY33" i="27"/>
  <c r="AZ33" i="27"/>
  <c r="BA33" i="27"/>
  <c r="BB33" i="27"/>
  <c r="AK34" i="27"/>
  <c r="AL34" i="27"/>
  <c r="AM34" i="27"/>
  <c r="AN34" i="27"/>
  <c r="AO34" i="27"/>
  <c r="AP34" i="27"/>
  <c r="AQ34" i="27"/>
  <c r="AR34" i="27"/>
  <c r="AS34" i="27"/>
  <c r="AT34" i="27"/>
  <c r="AU34" i="27"/>
  <c r="AV34" i="27"/>
  <c r="AW34" i="27"/>
  <c r="AX34" i="27"/>
  <c r="AY34" i="27"/>
  <c r="AZ34" i="27"/>
  <c r="BA34" i="27"/>
  <c r="BB34" i="27"/>
  <c r="AL35" i="27"/>
  <c r="AM35" i="27"/>
  <c r="AN35" i="27"/>
  <c r="AO35" i="27"/>
  <c r="AP35" i="27"/>
  <c r="AQ35" i="27"/>
  <c r="AR35" i="27"/>
  <c r="AS35" i="27"/>
  <c r="AT35" i="27"/>
  <c r="AU35" i="27"/>
  <c r="AV35" i="27"/>
  <c r="AW35" i="27"/>
  <c r="AX35" i="27"/>
  <c r="AY35" i="27"/>
  <c r="AZ35" i="27"/>
  <c r="BA35" i="27"/>
  <c r="BB35" i="27"/>
  <c r="AM36" i="27"/>
  <c r="AN36" i="27"/>
  <c r="AO36" i="27"/>
  <c r="AP36" i="27"/>
  <c r="AQ36" i="27"/>
  <c r="AR36" i="27"/>
  <c r="AS36" i="27"/>
  <c r="AT36" i="27"/>
  <c r="AU36" i="27"/>
  <c r="AV36" i="27"/>
  <c r="AW36" i="27"/>
  <c r="AX36" i="27"/>
  <c r="AY36" i="27"/>
  <c r="AZ36" i="27"/>
  <c r="BA36" i="27"/>
  <c r="BB36" i="27"/>
  <c r="AN37" i="27"/>
  <c r="AO37" i="27"/>
  <c r="AP37" i="27"/>
  <c r="AQ37" i="27"/>
  <c r="AR37" i="27"/>
  <c r="AS37" i="27"/>
  <c r="AT37" i="27"/>
  <c r="AU37" i="27"/>
  <c r="AV37" i="27"/>
  <c r="AW37" i="27"/>
  <c r="AX37" i="27"/>
  <c r="AY37" i="27"/>
  <c r="AZ37" i="27"/>
  <c r="BA37" i="27"/>
  <c r="BB37" i="27"/>
  <c r="AO38" i="27"/>
  <c r="AP38" i="27"/>
  <c r="AQ38" i="27"/>
  <c r="AR38" i="27"/>
  <c r="AS38" i="27"/>
  <c r="AT38" i="27"/>
  <c r="AU38" i="27"/>
  <c r="AV38" i="27"/>
  <c r="AW38" i="27"/>
  <c r="AX38" i="27"/>
  <c r="AY38" i="27"/>
  <c r="AZ38" i="27"/>
  <c r="BA38" i="27"/>
  <c r="BB38" i="27"/>
  <c r="AP39" i="27"/>
  <c r="AQ39" i="27"/>
  <c r="AR39" i="27"/>
  <c r="AS39" i="27"/>
  <c r="AT39" i="27"/>
  <c r="AU39" i="27"/>
  <c r="AV39" i="27"/>
  <c r="AW39" i="27"/>
  <c r="AX39" i="27"/>
  <c r="AY39" i="27"/>
  <c r="AZ39" i="27"/>
  <c r="BA39" i="27"/>
  <c r="BB39" i="27"/>
  <c r="AQ40" i="27"/>
  <c r="AR40" i="27"/>
  <c r="AS40" i="27"/>
  <c r="AT40" i="27"/>
  <c r="AU40" i="27"/>
  <c r="AV40" i="27"/>
  <c r="AW40" i="27"/>
  <c r="AX40" i="27"/>
  <c r="AY40" i="27"/>
  <c r="AZ40" i="27"/>
  <c r="BA40" i="27"/>
  <c r="BB40" i="27"/>
  <c r="AR41" i="27"/>
  <c r="AS41" i="27"/>
  <c r="AT41" i="27"/>
  <c r="AU41" i="27"/>
  <c r="AV41" i="27"/>
  <c r="AW41" i="27"/>
  <c r="AX41" i="27"/>
  <c r="AY41" i="27"/>
  <c r="AZ41" i="27"/>
  <c r="BA41" i="27"/>
  <c r="BB41" i="27"/>
  <c r="AS42" i="27"/>
  <c r="AT42" i="27"/>
  <c r="AU42" i="27"/>
  <c r="AV42" i="27"/>
  <c r="AW42" i="27"/>
  <c r="AX42" i="27"/>
  <c r="AY42" i="27"/>
  <c r="AZ42" i="27"/>
  <c r="BA42" i="27"/>
  <c r="BB42" i="27"/>
  <c r="AT43" i="27"/>
  <c r="AU43" i="27"/>
  <c r="AV43" i="27"/>
  <c r="AW43" i="27"/>
  <c r="AX43" i="27"/>
  <c r="AY43" i="27"/>
  <c r="AZ43" i="27"/>
  <c r="BA43" i="27"/>
  <c r="BB43" i="27"/>
  <c r="AU44" i="27"/>
  <c r="AV44" i="27"/>
  <c r="AW44" i="27"/>
  <c r="AX44" i="27"/>
  <c r="AY44" i="27"/>
  <c r="AZ44" i="27"/>
  <c r="BA44" i="27"/>
  <c r="BB44" i="27"/>
  <c r="AV45" i="27"/>
  <c r="AW45" i="27"/>
  <c r="AX45" i="27"/>
  <c r="AY45" i="27"/>
  <c r="AZ45" i="27"/>
  <c r="BA45" i="27"/>
  <c r="BB45" i="27"/>
  <c r="AW46" i="27"/>
  <c r="AX46" i="27"/>
  <c r="AY46" i="27"/>
  <c r="AZ46" i="27"/>
  <c r="BA46" i="27"/>
  <c r="BB46" i="27"/>
  <c r="AX47" i="27"/>
  <c r="AY47" i="27"/>
  <c r="AZ47" i="27"/>
  <c r="BA47" i="27"/>
  <c r="BB47" i="27"/>
  <c r="AY48" i="27"/>
  <c r="AZ48" i="27"/>
  <c r="BA48" i="27"/>
  <c r="BB48" i="27"/>
  <c r="AZ49" i="27"/>
  <c r="BA49" i="27"/>
  <c r="BB49" i="27"/>
  <c r="BA50" i="27"/>
  <c r="BB50" i="27"/>
  <c r="BB51" i="27"/>
  <c r="J6" i="28"/>
  <c r="L6" i="28"/>
  <c r="F6" i="23"/>
  <c r="F7" i="23"/>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B36" i="28" a="1"/>
  <c r="B16" i="28" a="1"/>
  <c r="B52" i="28" a="1"/>
  <c r="B54" i="28" a="1"/>
  <c r="B23" i="28" a="1"/>
  <c r="B11" i="28" a="1"/>
  <c r="B40" i="28" a="1"/>
  <c r="B8" i="28" a="1"/>
  <c r="B13" i="28" a="1"/>
  <c r="B20" i="28" a="1"/>
  <c r="B7" i="28" a="1"/>
  <c r="B48" i="28" a="1"/>
  <c r="B27" i="28" a="1"/>
  <c r="B28" i="28" a="1"/>
  <c r="B26" i="28" a="1"/>
  <c r="B34" i="28" a="1"/>
  <c r="B50" i="28" a="1"/>
  <c r="B21" i="28" a="1"/>
  <c r="B33" i="28" a="1"/>
  <c r="B42" i="28" a="1"/>
  <c r="B18" i="28" a="1"/>
  <c r="B49" i="28" a="1"/>
  <c r="B30" i="28" a="1"/>
  <c r="B43" i="28" a="1"/>
  <c r="B14" i="28" a="1"/>
  <c r="B17" i="28" a="1"/>
  <c r="B37" i="28" a="1"/>
  <c r="B39" i="28" a="1"/>
  <c r="B46" i="28" a="1"/>
  <c r="B44" i="28" a="1"/>
  <c r="B10" i="28" a="1"/>
  <c r="B9" i="28" a="1"/>
  <c r="B15" i="28" a="1"/>
  <c r="B41" i="28" a="1"/>
  <c r="C6" i="28"/>
  <c r="B55" i="28" a="1"/>
  <c r="B29" i="28" a="1"/>
  <c r="B32" i="28" a="1"/>
  <c r="B22" i="28" a="1"/>
  <c r="B25" i="28" a="1"/>
  <c r="B38" i="28" a="1"/>
  <c r="B53" i="28" a="1"/>
  <c r="B51" i="28" a="1"/>
  <c r="B19" i="28" a="1"/>
  <c r="B47" i="28" a="1"/>
  <c r="B12" i="28" a="1"/>
  <c r="B24" i="28" a="1"/>
  <c r="B35" i="28" a="1"/>
  <c r="B45" i="28" a="1"/>
  <c r="B31" i="28" a="1"/>
  <c r="M6" i="28" l="1"/>
  <c r="M7" i="28" s="1"/>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7" i="28"/>
  <c r="J9" i="23"/>
  <c r="J7" i="23"/>
  <c r="J8" i="23"/>
  <c r="J6" i="23"/>
  <c r="J10" i="23"/>
  <c r="J12" i="23"/>
  <c r="J11" i="23"/>
  <c r="N7" i="28" l="1"/>
  <c r="I7" i="28" s="1"/>
  <c r="J7" i="28" s="1"/>
  <c r="M8" i="28"/>
  <c r="M9" i="28" s="1"/>
  <c r="M10" i="28" s="1"/>
  <c r="M11" i="28" s="1"/>
  <c r="M12" i="28" s="1"/>
  <c r="M13" i="28" s="1"/>
  <c r="M14" i="28" s="1"/>
  <c r="M15" i="28" s="1"/>
  <c r="M16" i="28" s="1"/>
  <c r="M17" i="28" s="1"/>
  <c r="M18" i="28" s="1"/>
  <c r="M19" i="28" s="1"/>
  <c r="M20" i="28" s="1"/>
  <c r="M21" i="28" s="1"/>
  <c r="M22" i="28" s="1"/>
  <c r="M23" i="28" s="1"/>
  <c r="M24" i="28" s="1"/>
  <c r="M25" i="28" s="1"/>
  <c r="M26" i="28" s="1"/>
  <c r="M27" i="28" s="1"/>
  <c r="M28" i="28" s="1"/>
  <c r="M29" i="28" s="1"/>
  <c r="M30" i="28" s="1"/>
  <c r="M31" i="28" s="1"/>
  <c r="M32" i="28" s="1"/>
  <c r="M33" i="28" s="1"/>
  <c r="M34" i="28" s="1"/>
  <c r="M35" i="28" s="1"/>
  <c r="M36" i="28" s="1"/>
  <c r="M37" i="28" s="1"/>
  <c r="M38" i="28" s="1"/>
  <c r="I4" i="23"/>
  <c r="K4" i="23"/>
  <c r="J4" i="23"/>
  <c r="N8" i="28" l="1"/>
  <c r="I8" i="28" s="1"/>
  <c r="J8" i="28" s="1"/>
  <c r="L4" i="23"/>
  <c r="N9" i="28" l="1"/>
  <c r="HM15" i="23"/>
  <c r="HO15" i="23" s="1"/>
  <c r="HL15" i="23"/>
  <c r="I9" i="28" l="1"/>
  <c r="J9" i="28" s="1"/>
  <c r="N10" i="28"/>
  <c r="HT1" i="23"/>
  <c r="HS3" i="23"/>
  <c r="HQ9" i="23" s="1"/>
  <c r="HR9" i="23" s="1"/>
  <c r="I10" i="28" l="1"/>
  <c r="J10" i="28" s="1"/>
  <c r="N11" i="28"/>
  <c r="HS9" i="23"/>
  <c r="HQ164" i="23"/>
  <c r="HR164" i="23" s="1"/>
  <c r="HS164" i="23" s="1"/>
  <c r="HQ147" i="23"/>
  <c r="HR147" i="23" s="1"/>
  <c r="HS147" i="23" s="1"/>
  <c r="HQ145" i="23"/>
  <c r="HR145" i="23" s="1"/>
  <c r="HS145" i="23" s="1"/>
  <c r="HQ124" i="23"/>
  <c r="HR124" i="23" s="1"/>
  <c r="HS124" i="23" s="1"/>
  <c r="HQ98" i="23"/>
  <c r="HR98" i="23" s="1"/>
  <c r="HS98" i="23" s="1"/>
  <c r="HQ76" i="23"/>
  <c r="HR76" i="23" s="1"/>
  <c r="HS76" i="23" s="1"/>
  <c r="HQ51" i="23"/>
  <c r="HR51" i="23" s="1"/>
  <c r="HS51" i="23" s="1"/>
  <c r="HQ170" i="23"/>
  <c r="HR170" i="23" s="1"/>
  <c r="HS170" i="23" s="1"/>
  <c r="HQ12" i="23"/>
  <c r="HR12" i="23" s="1"/>
  <c r="HS12" i="23" s="1"/>
  <c r="HQ97" i="23"/>
  <c r="HR97" i="23" s="1"/>
  <c r="HS97" i="23" s="1"/>
  <c r="HQ8" i="23"/>
  <c r="HR8" i="23" s="1"/>
  <c r="HS8" i="23" s="1"/>
  <c r="HQ64" i="23"/>
  <c r="HR64" i="23" s="1"/>
  <c r="HS64" i="23" s="1"/>
  <c r="HQ157" i="23"/>
  <c r="HR157" i="23" s="1"/>
  <c r="HS157" i="23" s="1"/>
  <c r="HQ134" i="23"/>
  <c r="HR134" i="23" s="1"/>
  <c r="HS134" i="23" s="1"/>
  <c r="HQ82" i="23"/>
  <c r="HR82" i="23" s="1"/>
  <c r="HS82" i="23" s="1"/>
  <c r="HQ63" i="23"/>
  <c r="HR63" i="23" s="1"/>
  <c r="HS63" i="23" s="1"/>
  <c r="HQ35" i="23"/>
  <c r="HR35" i="23" s="1"/>
  <c r="HS35" i="23" s="1"/>
  <c r="HQ136" i="23"/>
  <c r="HR136" i="23" s="1"/>
  <c r="HS136" i="23" s="1"/>
  <c r="HQ93" i="23"/>
  <c r="HR93" i="23" s="1"/>
  <c r="HS93" i="23" s="1"/>
  <c r="HQ40" i="23"/>
  <c r="HR40" i="23" s="1"/>
  <c r="HS40" i="23" s="1"/>
  <c r="HQ135" i="23"/>
  <c r="HR135" i="23" s="1"/>
  <c r="HS135" i="23" s="1"/>
  <c r="HQ84" i="23"/>
  <c r="HR84" i="23" s="1"/>
  <c r="HS84" i="23" s="1"/>
  <c r="HQ105" i="23"/>
  <c r="HR105" i="23" s="1"/>
  <c r="HS105" i="23" s="1"/>
  <c r="HQ56" i="23"/>
  <c r="HR56" i="23" s="1"/>
  <c r="HS56" i="23" s="1"/>
  <c r="HQ27" i="23"/>
  <c r="HR27" i="23" s="1"/>
  <c r="HS27" i="23" s="1"/>
  <c r="HQ123" i="23"/>
  <c r="HR123" i="23" s="1"/>
  <c r="HS123" i="23" s="1"/>
  <c r="HQ75" i="23"/>
  <c r="HR75" i="23" s="1"/>
  <c r="HS75" i="23" s="1"/>
  <c r="HQ47" i="23"/>
  <c r="HR47" i="23" s="1"/>
  <c r="HS47" i="23" s="1"/>
  <c r="HQ163" i="23"/>
  <c r="HR163" i="23" s="1"/>
  <c r="HS163" i="23" s="1"/>
  <c r="HQ144" i="23"/>
  <c r="HR144" i="23" s="1"/>
  <c r="HS144" i="23" s="1"/>
  <c r="HQ118" i="23"/>
  <c r="HR118" i="23" s="1"/>
  <c r="HS118" i="23" s="1"/>
  <c r="HQ94" i="23"/>
  <c r="HR94" i="23" s="1"/>
  <c r="HS94" i="23" s="1"/>
  <c r="HQ67" i="23"/>
  <c r="HR67" i="23" s="1"/>
  <c r="HS67" i="23" s="1"/>
  <c r="HQ41" i="23"/>
  <c r="HR41" i="23" s="1"/>
  <c r="HS41" i="23" s="1"/>
  <c r="HQ162" i="23"/>
  <c r="HR162" i="23" s="1"/>
  <c r="HS162" i="23" s="1"/>
  <c r="HQ117" i="23"/>
  <c r="HR117" i="23" s="1"/>
  <c r="HS117" i="23" s="1"/>
  <c r="HQ65" i="23"/>
  <c r="HR65" i="23" s="1"/>
  <c r="HS65" i="23" s="1"/>
  <c r="HQ177" i="23"/>
  <c r="HR177" i="23" s="1"/>
  <c r="HS177" i="23" s="1"/>
  <c r="HQ113" i="23"/>
  <c r="HR113" i="23" s="1"/>
  <c r="HS113" i="23" s="1"/>
  <c r="HQ39" i="23"/>
  <c r="HR39" i="23" s="1"/>
  <c r="HS39" i="23" s="1"/>
  <c r="HQ175" i="23"/>
  <c r="HR175" i="23" s="1"/>
  <c r="HS175" i="23" s="1"/>
  <c r="HQ156" i="23"/>
  <c r="HR156" i="23" s="1"/>
  <c r="HS156" i="23" s="1"/>
  <c r="HQ112" i="23"/>
  <c r="HR112" i="23" s="1"/>
  <c r="HS112" i="23" s="1"/>
  <c r="HQ174" i="23"/>
  <c r="HR174" i="23" s="1"/>
  <c r="HS174" i="23" s="1"/>
  <c r="HQ151" i="23"/>
  <c r="HR151" i="23" s="1"/>
  <c r="HS151" i="23" s="1"/>
  <c r="HQ131" i="23"/>
  <c r="HR131" i="23" s="1"/>
  <c r="HS131" i="23" s="1"/>
  <c r="HQ81" i="23"/>
  <c r="HR81" i="23" s="1"/>
  <c r="HS81" i="23" s="1"/>
  <c r="HQ171" i="23"/>
  <c r="HR171" i="23" s="1"/>
  <c r="HS171" i="23" s="1"/>
  <c r="HQ150" i="23"/>
  <c r="HR150" i="23" s="1"/>
  <c r="HS150" i="23" s="1"/>
  <c r="HQ130" i="23"/>
  <c r="HR130" i="23" s="1"/>
  <c r="HS130" i="23" s="1"/>
  <c r="HQ104" i="23"/>
  <c r="HR104" i="23" s="1"/>
  <c r="HS104" i="23" s="1"/>
  <c r="HQ80" i="23"/>
  <c r="HR80" i="23" s="1"/>
  <c r="HS80" i="23" s="1"/>
  <c r="HQ55" i="23"/>
  <c r="HR55" i="23" s="1"/>
  <c r="HS55" i="23" s="1"/>
  <c r="HQ19" i="23"/>
  <c r="HR19" i="23" s="1"/>
  <c r="HS19" i="23" s="1"/>
  <c r="HQ7" i="23"/>
  <c r="HR7" i="23" s="1"/>
  <c r="HS7" i="23" s="1"/>
  <c r="HQ33" i="23"/>
  <c r="HR33" i="23" s="1"/>
  <c r="HS33" i="23" s="1"/>
  <c r="HQ125" i="23"/>
  <c r="HR125" i="23" s="1"/>
  <c r="HS125" i="23" s="1"/>
  <c r="HQ107" i="23"/>
  <c r="HR107" i="23" s="1"/>
  <c r="HS107" i="23" s="1"/>
  <c r="HQ92" i="23"/>
  <c r="HR92" i="23" s="1"/>
  <c r="HS92" i="23" s="1"/>
  <c r="HQ72" i="23"/>
  <c r="HR72" i="23" s="1"/>
  <c r="HS72" i="23" s="1"/>
  <c r="HQ54" i="23"/>
  <c r="HR54" i="23" s="1"/>
  <c r="HS54" i="23" s="1"/>
  <c r="HQ176" i="23"/>
  <c r="HR176" i="23" s="1"/>
  <c r="HS176" i="23" s="1"/>
  <c r="HQ160" i="23"/>
  <c r="HR160" i="23" s="1"/>
  <c r="HS160" i="23" s="1"/>
  <c r="HQ143" i="23"/>
  <c r="HR143" i="23" s="1"/>
  <c r="HS143" i="23" s="1"/>
  <c r="HQ106" i="23"/>
  <c r="HR106" i="23" s="1"/>
  <c r="HS106" i="23" s="1"/>
  <c r="HQ91" i="23"/>
  <c r="HR91" i="23" s="1"/>
  <c r="HS91" i="23" s="1"/>
  <c r="HQ68" i="23"/>
  <c r="HR68" i="23" s="1"/>
  <c r="HS68" i="23" s="1"/>
  <c r="HQ52" i="23"/>
  <c r="HR52" i="23" s="1"/>
  <c r="HS52" i="23" s="1"/>
  <c r="HQ31" i="23"/>
  <c r="HR31" i="23" s="1"/>
  <c r="HS31" i="23" s="1"/>
  <c r="HQ182" i="23"/>
  <c r="HR182" i="23" s="1"/>
  <c r="HS182" i="23" s="1"/>
  <c r="HQ166" i="23"/>
  <c r="HR166" i="23" s="1"/>
  <c r="HS166" i="23" s="1"/>
  <c r="HQ155" i="23"/>
  <c r="HR155" i="23" s="1"/>
  <c r="HS155" i="23" s="1"/>
  <c r="HQ142" i="23"/>
  <c r="HR142" i="23" s="1"/>
  <c r="HS142" i="23" s="1"/>
  <c r="HQ129" i="23"/>
  <c r="HR129" i="23" s="1"/>
  <c r="HS129" i="23" s="1"/>
  <c r="HQ116" i="23"/>
  <c r="HR116" i="23" s="1"/>
  <c r="HS116" i="23" s="1"/>
  <c r="HQ103" i="23"/>
  <c r="HR103" i="23" s="1"/>
  <c r="HS103" i="23" s="1"/>
  <c r="HQ86" i="23"/>
  <c r="HR86" i="23" s="1"/>
  <c r="HS86" i="23" s="1"/>
  <c r="HQ74" i="23"/>
  <c r="HR74" i="23" s="1"/>
  <c r="HS74" i="23" s="1"/>
  <c r="HQ62" i="23"/>
  <c r="HR62" i="23" s="1"/>
  <c r="HS62" i="23" s="1"/>
  <c r="HQ46" i="23"/>
  <c r="HR46" i="23" s="1"/>
  <c r="HS46" i="23" s="1"/>
  <c r="HQ29" i="23"/>
  <c r="HR29" i="23" s="1"/>
  <c r="HS29" i="23" s="1"/>
  <c r="HQ181" i="23"/>
  <c r="HR181" i="23" s="1"/>
  <c r="HS181" i="23" s="1"/>
  <c r="HQ165" i="23"/>
  <c r="HR165" i="23" s="1"/>
  <c r="HS165" i="23" s="1"/>
  <c r="HQ152" i="23"/>
  <c r="HR152" i="23" s="1"/>
  <c r="HS152" i="23" s="1"/>
  <c r="HQ141" i="23"/>
  <c r="HR141" i="23" s="1"/>
  <c r="HS141" i="23" s="1"/>
  <c r="HQ127" i="23"/>
  <c r="HR127" i="23" s="1"/>
  <c r="HS127" i="23" s="1"/>
  <c r="HQ115" i="23"/>
  <c r="HR115" i="23" s="1"/>
  <c r="HS115" i="23" s="1"/>
  <c r="HQ101" i="23"/>
  <c r="HR101" i="23" s="1"/>
  <c r="HS101" i="23" s="1"/>
  <c r="HQ85" i="23"/>
  <c r="HR85" i="23" s="1"/>
  <c r="HS85" i="23" s="1"/>
  <c r="HQ73" i="23"/>
  <c r="HR73" i="23" s="1"/>
  <c r="HS73" i="23" s="1"/>
  <c r="HQ57" i="23"/>
  <c r="HR57" i="23" s="1"/>
  <c r="HS57" i="23" s="1"/>
  <c r="HQ42" i="23"/>
  <c r="HR42" i="23" s="1"/>
  <c r="HS42" i="23" s="1"/>
  <c r="HQ28" i="23"/>
  <c r="HR28" i="23" s="1"/>
  <c r="HS28" i="23" s="1"/>
  <c r="HQ180" i="23"/>
  <c r="HR180" i="23" s="1"/>
  <c r="HS180" i="23" s="1"/>
  <c r="HQ169" i="23"/>
  <c r="HR169" i="23" s="1"/>
  <c r="HS169" i="23" s="1"/>
  <c r="HQ159" i="23"/>
  <c r="HR159" i="23" s="1"/>
  <c r="HS159" i="23" s="1"/>
  <c r="HQ149" i="23"/>
  <c r="HR149" i="23" s="1"/>
  <c r="HS149" i="23" s="1"/>
  <c r="HQ140" i="23"/>
  <c r="HR140" i="23" s="1"/>
  <c r="HS140" i="23" s="1"/>
  <c r="HQ122" i="23"/>
  <c r="HR122" i="23" s="1"/>
  <c r="HS122" i="23" s="1"/>
  <c r="HQ111" i="23"/>
  <c r="HR111" i="23" s="1"/>
  <c r="HS111" i="23" s="1"/>
  <c r="HQ100" i="23"/>
  <c r="HR100" i="23" s="1"/>
  <c r="HS100" i="23" s="1"/>
  <c r="HQ88" i="23"/>
  <c r="HR88" i="23" s="1"/>
  <c r="HS88" i="23" s="1"/>
  <c r="HQ70" i="23"/>
  <c r="HR70" i="23" s="1"/>
  <c r="HS70" i="23" s="1"/>
  <c r="HQ59" i="23"/>
  <c r="HR59" i="23" s="1"/>
  <c r="HS59" i="23" s="1"/>
  <c r="HQ50" i="23"/>
  <c r="HR50" i="23" s="1"/>
  <c r="HS50" i="23" s="1"/>
  <c r="HQ37" i="23"/>
  <c r="HR37" i="23" s="1"/>
  <c r="HS37" i="23" s="1"/>
  <c r="HQ26" i="23"/>
  <c r="HR26" i="23" s="1"/>
  <c r="HS26" i="23" s="1"/>
  <c r="HQ179" i="23"/>
  <c r="HR179" i="23" s="1"/>
  <c r="HS179" i="23" s="1"/>
  <c r="HQ168" i="23"/>
  <c r="HR168" i="23" s="1"/>
  <c r="HS168" i="23" s="1"/>
  <c r="HQ158" i="23"/>
  <c r="HR158" i="23" s="1"/>
  <c r="HS158" i="23" s="1"/>
  <c r="HQ148" i="23"/>
  <c r="HR148" i="23" s="1"/>
  <c r="HS148" i="23" s="1"/>
  <c r="HQ137" i="23"/>
  <c r="HR137" i="23" s="1"/>
  <c r="HS137" i="23" s="1"/>
  <c r="HQ128" i="23"/>
  <c r="HR128" i="23" s="1"/>
  <c r="HS128" i="23" s="1"/>
  <c r="HQ119" i="23"/>
  <c r="HR119" i="23" s="1"/>
  <c r="HS119" i="23" s="1"/>
  <c r="HQ110" i="23"/>
  <c r="HR110" i="23" s="1"/>
  <c r="HS110" i="23" s="1"/>
  <c r="HQ99" i="23"/>
  <c r="HR99" i="23" s="1"/>
  <c r="HS99" i="23" s="1"/>
  <c r="HQ87" i="23"/>
  <c r="HR87" i="23" s="1"/>
  <c r="HS87" i="23" s="1"/>
  <c r="HQ79" i="23"/>
  <c r="HR79" i="23" s="1"/>
  <c r="HS79" i="23" s="1"/>
  <c r="HQ69" i="23"/>
  <c r="HR69" i="23" s="1"/>
  <c r="HS69" i="23" s="1"/>
  <c r="HQ58" i="23"/>
  <c r="HR58" i="23" s="1"/>
  <c r="HS58" i="23" s="1"/>
  <c r="HQ48" i="23"/>
  <c r="HR48" i="23" s="1"/>
  <c r="HS48" i="23" s="1"/>
  <c r="HQ36" i="23"/>
  <c r="HR36" i="23" s="1"/>
  <c r="HS36" i="23" s="1"/>
  <c r="HQ21" i="23"/>
  <c r="HR21" i="23" s="1"/>
  <c r="HS21" i="23" s="1"/>
  <c r="HQ53" i="23"/>
  <c r="HR53" i="23" s="1"/>
  <c r="HS53" i="23" s="1"/>
  <c r="HQ45" i="23"/>
  <c r="HR45" i="23" s="1"/>
  <c r="HS45" i="23" s="1"/>
  <c r="HQ22" i="23"/>
  <c r="HR22" i="23" s="1"/>
  <c r="HS22" i="23" s="1"/>
  <c r="HQ6" i="23"/>
  <c r="HR6" i="23" s="1"/>
  <c r="HS6" i="23" s="1"/>
  <c r="HQ18" i="23"/>
  <c r="HR18" i="23" s="1"/>
  <c r="HS18" i="23" s="1"/>
  <c r="HQ17" i="23"/>
  <c r="HR17" i="23" s="1"/>
  <c r="HS17" i="23" s="1"/>
  <c r="HQ178" i="23"/>
  <c r="HR178" i="23" s="1"/>
  <c r="HS178" i="23" s="1"/>
  <c r="HQ139" i="23"/>
  <c r="HR139" i="23" s="1"/>
  <c r="HS139" i="23" s="1"/>
  <c r="HQ102" i="23"/>
  <c r="HR102" i="23" s="1"/>
  <c r="HS102" i="23" s="1"/>
  <c r="HQ83" i="23"/>
  <c r="HR83" i="23" s="1"/>
  <c r="HS83" i="23" s="1"/>
  <c r="HQ61" i="23"/>
  <c r="HR61" i="23" s="1"/>
  <c r="HS61" i="23" s="1"/>
  <c r="HQ38" i="23"/>
  <c r="HR38" i="23" s="1"/>
  <c r="HS38" i="23" s="1"/>
  <c r="HQ184" i="23"/>
  <c r="HQ173" i="23"/>
  <c r="HR173" i="23" s="1"/>
  <c r="HS173" i="23" s="1"/>
  <c r="HQ154" i="23"/>
  <c r="HR154" i="23" s="1"/>
  <c r="HS154" i="23" s="1"/>
  <c r="HQ146" i="23"/>
  <c r="HR146" i="23" s="1"/>
  <c r="HS146" i="23" s="1"/>
  <c r="HQ133" i="23"/>
  <c r="HR133" i="23" s="1"/>
  <c r="HS133" i="23" s="1"/>
  <c r="HQ121" i="23"/>
  <c r="HR121" i="23" s="1"/>
  <c r="HS121" i="23" s="1"/>
  <c r="HQ109" i="23"/>
  <c r="HR109" i="23" s="1"/>
  <c r="HS109" i="23" s="1"/>
  <c r="HQ96" i="23"/>
  <c r="HR96" i="23" s="1"/>
  <c r="HS96" i="23" s="1"/>
  <c r="HQ90" i="23"/>
  <c r="HR90" i="23" s="1"/>
  <c r="HS90" i="23" s="1"/>
  <c r="HQ78" i="23"/>
  <c r="HR78" i="23" s="1"/>
  <c r="HS78" i="23" s="1"/>
  <c r="HQ71" i="23"/>
  <c r="HR71" i="23" s="1"/>
  <c r="HS71" i="23" s="1"/>
  <c r="HQ66" i="23"/>
  <c r="HR66" i="23" s="1"/>
  <c r="HS66" i="23" s="1"/>
  <c r="HQ49" i="23"/>
  <c r="HR49" i="23" s="1"/>
  <c r="HS49" i="23" s="1"/>
  <c r="HQ44" i="23"/>
  <c r="HR44" i="23" s="1"/>
  <c r="HS44" i="23" s="1"/>
  <c r="HQ24" i="23"/>
  <c r="HR24" i="23" s="1"/>
  <c r="HS24" i="23" s="1"/>
  <c r="HQ14" i="23"/>
  <c r="HR14" i="23" s="1"/>
  <c r="HS14" i="23" s="1"/>
  <c r="HQ183" i="23"/>
  <c r="HQ172" i="23"/>
  <c r="HR172" i="23" s="1"/>
  <c r="HS172" i="23" s="1"/>
  <c r="HQ167" i="23"/>
  <c r="HR167" i="23" s="1"/>
  <c r="HS167" i="23" s="1"/>
  <c r="HQ161" i="23"/>
  <c r="HR161" i="23" s="1"/>
  <c r="HS161" i="23" s="1"/>
  <c r="HQ153" i="23"/>
  <c r="HR153" i="23" s="1"/>
  <c r="HS153" i="23" s="1"/>
  <c r="HQ138" i="23"/>
  <c r="HR138" i="23" s="1"/>
  <c r="HS138" i="23" s="1"/>
  <c r="HQ132" i="23"/>
  <c r="HR132" i="23" s="1"/>
  <c r="HS132" i="23" s="1"/>
  <c r="HQ126" i="23"/>
  <c r="HR126" i="23" s="1"/>
  <c r="HS126" i="23" s="1"/>
  <c r="HQ120" i="23"/>
  <c r="HR120" i="23" s="1"/>
  <c r="HS120" i="23" s="1"/>
  <c r="HQ114" i="23"/>
  <c r="HR114" i="23" s="1"/>
  <c r="HS114" i="23" s="1"/>
  <c r="HQ108" i="23"/>
  <c r="HR108" i="23" s="1"/>
  <c r="HS108" i="23" s="1"/>
  <c r="HQ95" i="23"/>
  <c r="HR95" i="23" s="1"/>
  <c r="HS95" i="23" s="1"/>
  <c r="HQ89" i="23"/>
  <c r="HR89" i="23" s="1"/>
  <c r="HS89" i="23" s="1"/>
  <c r="HQ77" i="23"/>
  <c r="HR77" i="23" s="1"/>
  <c r="HS77" i="23" s="1"/>
  <c r="HQ60" i="23"/>
  <c r="HR60" i="23" s="1"/>
  <c r="HS60" i="23" s="1"/>
  <c r="HQ43" i="23"/>
  <c r="HR43" i="23" s="1"/>
  <c r="HS43" i="23" s="1"/>
  <c r="HQ32" i="23"/>
  <c r="HR32" i="23" s="1"/>
  <c r="HS32" i="23" s="1"/>
  <c r="HQ23" i="23"/>
  <c r="HR23" i="23" s="1"/>
  <c r="HS23" i="23" s="1"/>
  <c r="HQ13" i="23"/>
  <c r="HR13" i="23" s="1"/>
  <c r="HS13" i="23" s="1"/>
  <c r="HQ34" i="23"/>
  <c r="HR34" i="23" s="1"/>
  <c r="HS34" i="23" s="1"/>
  <c r="HQ15" i="23"/>
  <c r="HR15" i="23" s="1"/>
  <c r="HS15" i="23" s="1"/>
  <c r="HQ10" i="23"/>
  <c r="HR10" i="23" s="1"/>
  <c r="HS10" i="23" s="1"/>
  <c r="HQ30" i="23"/>
  <c r="HR30" i="23" s="1"/>
  <c r="HS30" i="23" s="1"/>
  <c r="HQ25" i="23"/>
  <c r="HR25" i="23" s="1"/>
  <c r="HS25" i="23" s="1"/>
  <c r="HQ20" i="23"/>
  <c r="HR20" i="23" s="1"/>
  <c r="HS20" i="23" s="1"/>
  <c r="HQ16" i="23"/>
  <c r="HR16" i="23" s="1"/>
  <c r="HS16" i="23" s="1"/>
  <c r="HQ11" i="23"/>
  <c r="HR11" i="23" s="1"/>
  <c r="HS11" i="23" s="1"/>
  <c r="C25" i="28"/>
  <c r="C20" i="28"/>
  <c r="C19" i="28"/>
  <c r="C36" i="28"/>
  <c r="C17" i="28"/>
  <c r="C26" i="28"/>
  <c r="C37" i="28"/>
  <c r="C18" i="28"/>
  <c r="C24" i="28"/>
  <c r="C9" i="28"/>
  <c r="C23" i="28"/>
  <c r="C15" i="28"/>
  <c r="C31" i="28"/>
  <c r="C35" i="28"/>
  <c r="C28" i="28"/>
  <c r="C8" i="28"/>
  <c r="C11" i="28"/>
  <c r="C7" i="28"/>
  <c r="C38" i="28"/>
  <c r="C27" i="28"/>
  <c r="C12" i="28"/>
  <c r="C33" i="28"/>
  <c r="C22" i="28"/>
  <c r="C30" i="28"/>
  <c r="C32" i="28"/>
  <c r="C13" i="28"/>
  <c r="C10" i="28"/>
  <c r="C29" i="28"/>
  <c r="C16" i="28"/>
  <c r="C34" i="28"/>
  <c r="C14" i="28"/>
  <c r="C21" i="28"/>
  <c r="C49" i="28"/>
  <c r="C130" i="28"/>
  <c r="C74" i="28"/>
  <c r="C46" i="28"/>
  <c r="C75" i="28"/>
  <c r="C178" i="28"/>
  <c r="C153" i="28"/>
  <c r="C94" i="28"/>
  <c r="C68" i="28"/>
  <c r="C51" i="28"/>
  <c r="C119" i="28"/>
  <c r="C139" i="28"/>
  <c r="C150" i="28"/>
  <c r="C56" i="28"/>
  <c r="C174" i="28"/>
  <c r="C122" i="28"/>
  <c r="C89" i="28"/>
  <c r="C137" i="28"/>
  <c r="C129" i="28"/>
  <c r="C172" i="28"/>
  <c r="C83" i="28"/>
  <c r="C115" i="28"/>
  <c r="C70" i="28"/>
  <c r="C45" i="28"/>
  <c r="C44" i="28"/>
  <c r="C63" i="28"/>
  <c r="C53" i="28"/>
  <c r="C156" i="28"/>
  <c r="C141" i="28"/>
  <c r="C101" i="28"/>
  <c r="C162" i="28"/>
  <c r="C120" i="28"/>
  <c r="C136" i="28"/>
  <c r="C135" i="28"/>
  <c r="C118" i="28"/>
  <c r="C142" i="28"/>
  <c r="C123" i="28"/>
  <c r="C67" i="28"/>
  <c r="C112" i="28"/>
  <c r="C76" i="28"/>
  <c r="C61" i="28"/>
  <c r="C180" i="28"/>
  <c r="C143" i="28"/>
  <c r="C87" i="28"/>
  <c r="C79" i="28"/>
  <c r="C82" i="28"/>
  <c r="C133" i="28"/>
  <c r="C165" i="28"/>
  <c r="C98" i="28"/>
  <c r="C50" i="28"/>
  <c r="C110" i="28"/>
  <c r="C103" i="28"/>
  <c r="C166" i="28"/>
  <c r="C132" i="28"/>
  <c r="C58" i="28"/>
  <c r="C86" i="28"/>
  <c r="C157" i="28"/>
  <c r="C155" i="28"/>
  <c r="C90" i="28"/>
  <c r="C163" i="28"/>
  <c r="C159" i="28"/>
  <c r="C59" i="28"/>
  <c r="C77" i="28"/>
  <c r="C169" i="28"/>
  <c r="C181" i="28"/>
  <c r="C179" i="28"/>
  <c r="C108" i="28"/>
  <c r="C168" i="28"/>
  <c r="C124" i="28"/>
  <c r="C145" i="28"/>
  <c r="C151" i="28"/>
  <c r="C85" i="28"/>
  <c r="C88" i="28"/>
  <c r="C95" i="28"/>
  <c r="C92" i="28"/>
  <c r="C72" i="28"/>
  <c r="C161" i="28"/>
  <c r="C64" i="28"/>
  <c r="C109" i="28"/>
  <c r="C134" i="28"/>
  <c r="C99" i="28"/>
  <c r="C177" i="28"/>
  <c r="C127" i="28"/>
  <c r="C146" i="28"/>
  <c r="C182" i="28"/>
  <c r="C55" i="28"/>
  <c r="C47" i="28"/>
  <c r="C100" i="28"/>
  <c r="C131" i="28"/>
  <c r="C152" i="28"/>
  <c r="C126" i="28"/>
  <c r="C176" i="28"/>
  <c r="C164" i="28"/>
  <c r="C170" i="28"/>
  <c r="C173" i="28"/>
  <c r="C149" i="28"/>
  <c r="C52" i="28"/>
  <c r="C114" i="28"/>
  <c r="C54" i="28"/>
  <c r="C102" i="28"/>
  <c r="C57" i="28"/>
  <c r="C60" i="28"/>
  <c r="C65" i="28"/>
  <c r="C128" i="28"/>
  <c r="C106" i="28"/>
  <c r="C41" i="28"/>
  <c r="C154" i="28"/>
  <c r="C84" i="28"/>
  <c r="C175" i="28"/>
  <c r="C66" i="28"/>
  <c r="C78" i="28"/>
  <c r="C39" i="28"/>
  <c r="C97" i="28"/>
  <c r="C140" i="28"/>
  <c r="C105" i="28"/>
  <c r="C71" i="28"/>
  <c r="C144" i="28"/>
  <c r="C117" i="28"/>
  <c r="C40" i="28"/>
  <c r="C113" i="28"/>
  <c r="C62" i="28"/>
  <c r="C116" i="28"/>
  <c r="C148" i="28"/>
  <c r="C107" i="28"/>
  <c r="C138" i="28"/>
  <c r="C93" i="28"/>
  <c r="C69" i="28"/>
  <c r="C121" i="28"/>
  <c r="C167" i="28"/>
  <c r="C80" i="28"/>
  <c r="C73" i="28"/>
  <c r="C125" i="28"/>
  <c r="C81" i="28"/>
  <c r="C147" i="28"/>
  <c r="C43" i="28"/>
  <c r="C42" i="28"/>
  <c r="C111" i="28"/>
  <c r="C48" i="28"/>
  <c r="C91" i="28"/>
  <c r="C96" i="28"/>
  <c r="C158" i="28"/>
  <c r="C171" i="28"/>
  <c r="C160" i="28"/>
  <c r="C104" i="28"/>
  <c r="C183" i="28"/>
  <c r="K37" i="28" l="1"/>
  <c r="K36" i="28"/>
  <c r="K35" i="28"/>
  <c r="K34" i="28"/>
  <c r="K33" i="28"/>
  <c r="K32" i="28"/>
  <c r="K31" i="28"/>
  <c r="K30" i="28"/>
  <c r="K29" i="28"/>
  <c r="K28" i="28"/>
  <c r="K27" i="28"/>
  <c r="K26" i="28"/>
  <c r="K25" i="28"/>
  <c r="K24" i="28"/>
  <c r="K23" i="28"/>
  <c r="K22" i="28"/>
  <c r="K21" i="28"/>
  <c r="K20" i="28"/>
  <c r="K19" i="28"/>
  <c r="K18" i="28"/>
  <c r="K17" i="28"/>
  <c r="K16" i="28"/>
  <c r="K15" i="28"/>
  <c r="K14" i="28"/>
  <c r="K13" i="28"/>
  <c r="K12" i="28"/>
  <c r="I11" i="28"/>
  <c r="J11" i="28" s="1"/>
  <c r="N12" i="28"/>
  <c r="K11" i="28"/>
  <c r="K10" i="28"/>
  <c r="K9" i="28"/>
  <c r="K8" i="28"/>
  <c r="K7" i="28"/>
  <c r="P107" i="28"/>
  <c r="I12" i="28" l="1"/>
  <c r="J12" i="28" s="1"/>
  <c r="N13" i="28"/>
  <c r="P108" i="28"/>
  <c r="I13" i="28" l="1"/>
  <c r="J13" i="28" s="1"/>
  <c r="N14" i="28"/>
  <c r="P109" i="28"/>
  <c r="I14" i="28" l="1"/>
  <c r="J14" i="28" s="1"/>
  <c r="N15" i="28"/>
  <c r="P110" i="28"/>
  <c r="I15" i="28" l="1"/>
  <c r="J15" i="28" s="1"/>
  <c r="N16" i="28"/>
  <c r="P111" i="28"/>
  <c r="I16" i="28" l="1"/>
  <c r="J16" i="28" s="1"/>
  <c r="N17" i="28"/>
  <c r="P112" i="28"/>
  <c r="I17" i="28" l="1"/>
  <c r="J17" i="28" s="1"/>
  <c r="N18" i="28"/>
  <c r="P113" i="28"/>
  <c r="I18" i="28" l="1"/>
  <c r="J18" i="28" s="1"/>
  <c r="N19" i="28"/>
  <c r="P114" i="28"/>
  <c r="I19" i="28" l="1"/>
  <c r="J19" i="28" s="1"/>
  <c r="N20" i="28"/>
  <c r="P115" i="28"/>
  <c r="I20" i="28" l="1"/>
  <c r="J20" i="28" s="1"/>
  <c r="N21" i="28"/>
  <c r="P116" i="28"/>
  <c r="I21" i="28" l="1"/>
  <c r="J21" i="28" s="1"/>
  <c r="N22" i="28"/>
  <c r="P118" i="28"/>
  <c r="P117" i="28"/>
  <c r="I22" i="28" l="1"/>
  <c r="J22" i="28" s="1"/>
  <c r="N23" i="28"/>
  <c r="P119" i="28"/>
  <c r="P120" i="28"/>
  <c r="I23" i="28" l="1"/>
  <c r="J23" i="28" s="1"/>
  <c r="N24" i="28"/>
  <c r="P121" i="28"/>
  <c r="I24" i="28" l="1"/>
  <c r="J24" i="28" s="1"/>
  <c r="N25" i="28"/>
  <c r="P122" i="28"/>
  <c r="I25" i="28" l="1"/>
  <c r="J25" i="28" s="1"/>
  <c r="N26" i="28"/>
  <c r="P123" i="28"/>
  <c r="I26" i="28" l="1"/>
  <c r="J26" i="28" s="1"/>
  <c r="N27" i="28"/>
  <c r="P124" i="28"/>
  <c r="I27" i="28" l="1"/>
  <c r="J27" i="28" s="1"/>
  <c r="N28" i="28"/>
  <c r="P125" i="28"/>
  <c r="I28" i="28" l="1"/>
  <c r="J28" i="28" s="1"/>
  <c r="N29" i="28"/>
  <c r="P129" i="28"/>
  <c r="P128" i="28"/>
  <c r="I29" i="28" l="1"/>
  <c r="J29" i="28" s="1"/>
  <c r="N30" i="28"/>
  <c r="P130" i="28"/>
  <c r="I30" i="28" l="1"/>
  <c r="J30" i="28" s="1"/>
  <c r="N31" i="28"/>
  <c r="P131" i="28"/>
  <c r="I31" i="28" l="1"/>
  <c r="J31" i="28" s="1"/>
  <c r="N32" i="28"/>
  <c r="P134" i="28"/>
  <c r="P133" i="28"/>
  <c r="P132" i="28"/>
  <c r="I32" i="28" l="1"/>
  <c r="J32" i="28" s="1"/>
  <c r="N33" i="28"/>
  <c r="P139" i="28"/>
  <c r="I33" i="28" l="1"/>
  <c r="J33" i="28" s="1"/>
  <c r="N34" i="28"/>
  <c r="P140" i="28"/>
  <c r="P138" i="28"/>
  <c r="P137" i="28"/>
  <c r="P136" i="28"/>
  <c r="P135" i="28"/>
  <c r="I34" i="28" l="1"/>
  <c r="J34" i="28" s="1"/>
  <c r="N35" i="28"/>
  <c r="P141" i="28"/>
  <c r="I35" i="28" l="1"/>
  <c r="J35" i="28" s="1"/>
  <c r="N36" i="28"/>
  <c r="P142" i="28"/>
  <c r="I36" i="28" l="1"/>
  <c r="J36" i="28" s="1"/>
  <c r="N37" i="28"/>
  <c r="P143" i="28"/>
  <c r="I37" i="28" l="1"/>
  <c r="J37" i="28" s="1"/>
  <c r="N38" i="28"/>
  <c r="I38" i="28" s="1"/>
  <c r="P144" i="28"/>
  <c r="J38" i="28" l="1"/>
  <c r="P145" i="28"/>
  <c r="P148" i="28" l="1"/>
  <c r="P149" i="28" l="1"/>
  <c r="P150" i="28" l="1"/>
  <c r="P151" i="28" l="1"/>
  <c r="P152" i="28" l="1"/>
  <c r="P153" i="28" l="1"/>
  <c r="P154" i="28" l="1"/>
  <c r="P155" i="28" l="1"/>
  <c r="P156" i="28" l="1"/>
  <c r="P157" i="28" l="1"/>
  <c r="P158" i="28" l="1"/>
  <c r="P159" i="28" l="1"/>
  <c r="P160" i="28" l="1"/>
  <c r="P161" i="28" l="1"/>
  <c r="P162" i="28" l="1"/>
  <c r="P163" i="28" l="1"/>
  <c r="P164" i="28" l="1"/>
  <c r="P165" i="28" l="1"/>
  <c r="P168" i="28" l="1"/>
  <c r="P169" i="28" l="1"/>
  <c r="P170" i="28" l="1"/>
  <c r="P171" i="28" l="1"/>
  <c r="P172" i="28" l="1"/>
  <c r="P174" i="28" l="1"/>
  <c r="P175" i="28" l="1"/>
  <c r="P176" i="28" l="1"/>
  <c r="P177" i="28" l="1"/>
  <c r="P173" i="28"/>
  <c r="P178" i="28" l="1"/>
  <c r="P179" i="28" l="1"/>
  <c r="P180" i="28" l="1"/>
  <c r="P181" i="28" l="1"/>
  <c r="P182" i="28" l="1"/>
  <c r="L3" i="28" l="1"/>
  <c r="M3" i="28"/>
  <c r="P183" i="28"/>
  <c r="H4" i="28"/>
  <c r="HO1" i="23" l="1"/>
  <c r="BV3" i="28"/>
  <c r="DS3" i="28"/>
  <c r="DV3" i="28"/>
  <c r="GI3" i="28"/>
  <c r="GE3" i="28"/>
  <c r="AW3" i="28"/>
  <c r="ED3" i="28"/>
  <c r="FT3" i="28"/>
  <c r="AL3" i="28"/>
  <c r="EA3" i="28"/>
  <c r="BH3" i="28"/>
  <c r="AJ3" i="28"/>
  <c r="EQ3" i="28"/>
  <c r="DA3" i="28"/>
  <c r="DL3" i="28"/>
  <c r="EX3" i="28"/>
  <c r="V3" i="28"/>
  <c r="AU3" i="28"/>
  <c r="AE3" i="28"/>
  <c r="GF3" i="28"/>
  <c r="FE3" i="28"/>
  <c r="CW3" i="28"/>
  <c r="FN3" i="28"/>
  <c r="BB3" i="28"/>
  <c r="BT3" i="28"/>
  <c r="EW3" i="28"/>
  <c r="FF3" i="28"/>
  <c r="X3" i="28"/>
  <c r="AX3" i="28"/>
  <c r="BI3" i="28"/>
  <c r="CU3" i="28"/>
  <c r="AD3" i="28"/>
  <c r="FL3" i="28"/>
  <c r="AY3" i="28"/>
  <c r="BS3" i="28"/>
  <c r="ET3" i="28"/>
  <c r="BC3" i="28"/>
  <c r="CK3" i="28"/>
  <c r="FQ3" i="28"/>
  <c r="CF3" i="28"/>
  <c r="BD3" i="28"/>
  <c r="CQ3" i="28"/>
  <c r="EK3" i="28"/>
  <c r="DD3" i="28"/>
  <c r="FD3" i="28"/>
  <c r="AA3" i="28"/>
  <c r="U3" i="28"/>
  <c r="EG3" i="28"/>
  <c r="Z3" i="28"/>
  <c r="FR3" i="28"/>
  <c r="CY3" i="28"/>
  <c r="GG3" i="28"/>
  <c r="GC3" i="28"/>
  <c r="BX3" i="28"/>
  <c r="AT3" i="28"/>
  <c r="AN3" i="28"/>
  <c r="FZ3" i="28"/>
  <c r="ES3" i="28"/>
  <c r="FY3" i="28"/>
  <c r="EH3" i="28"/>
  <c r="DC3" i="28"/>
  <c r="AI3" i="28"/>
  <c r="CR3" i="28"/>
  <c r="FV3" i="28"/>
  <c r="FM3" i="28"/>
  <c r="S3" i="28"/>
  <c r="DF3" i="28"/>
  <c r="DW3" i="28"/>
  <c r="CO3" i="28"/>
  <c r="EP3" i="28"/>
  <c r="AO3" i="28"/>
  <c r="BR3" i="28"/>
  <c r="AZ3" i="28"/>
  <c r="GH3" i="28"/>
  <c r="BM3" i="28"/>
  <c r="EM3" i="28"/>
  <c r="Y3" i="28"/>
  <c r="GB3" i="28"/>
  <c r="BJ3" i="28"/>
  <c r="CI3" i="28"/>
  <c r="DB3" i="28"/>
  <c r="AK3" i="28"/>
  <c r="EZ3" i="28"/>
  <c r="AQ3" i="28"/>
  <c r="CV3" i="28"/>
  <c r="DG3" i="28"/>
  <c r="DP3" i="28"/>
  <c r="AM3" i="28"/>
  <c r="GL3" i="28"/>
  <c r="BO3" i="28"/>
  <c r="FX3" i="28"/>
  <c r="CD3" i="28"/>
  <c r="DE3" i="28"/>
  <c r="CN3" i="28"/>
  <c r="BQ3" i="28"/>
  <c r="DQ3" i="28"/>
  <c r="AC3" i="28"/>
  <c r="BE3" i="28"/>
  <c r="W3" i="28"/>
  <c r="CP3" i="28"/>
  <c r="DK3" i="28"/>
  <c r="BL3" i="28"/>
  <c r="GM3" i="28"/>
  <c r="AS3" i="28"/>
  <c r="CA3" i="28"/>
  <c r="GA3" i="28"/>
  <c r="GJ3" i="28"/>
  <c r="DZ3" i="28"/>
  <c r="FW3" i="28"/>
  <c r="DN3" i="28"/>
  <c r="CM3" i="28"/>
  <c r="BW3" i="28"/>
  <c r="AG3" i="28"/>
  <c r="DT3" i="28"/>
  <c r="R3" i="28"/>
  <c r="BP3" i="28"/>
  <c r="CZ3" i="28"/>
  <c r="EN3" i="28"/>
  <c r="DO3" i="28"/>
  <c r="BA3" i="28"/>
  <c r="DU3" i="28"/>
  <c r="EB3" i="28"/>
  <c r="EE3" i="28"/>
  <c r="FU3" i="28"/>
  <c r="AV3" i="28"/>
  <c r="FB3" i="28"/>
  <c r="AF3" i="28"/>
  <c r="EU3" i="28"/>
  <c r="DR3" i="28"/>
  <c r="CE3" i="28"/>
  <c r="CS3" i="28"/>
  <c r="CL3" i="28"/>
  <c r="CJ3" i="28"/>
  <c r="GD3" i="28"/>
  <c r="CH3" i="28"/>
  <c r="EC3" i="28"/>
  <c r="FJ3" i="28"/>
  <c r="EY3" i="28"/>
  <c r="Q3" i="28"/>
  <c r="CX3" i="28"/>
  <c r="AH3" i="28"/>
  <c r="CB3" i="28"/>
  <c r="DJ3" i="28"/>
  <c r="BN3" i="28"/>
  <c r="DH3" i="28"/>
  <c r="DX3" i="28"/>
  <c r="BY3" i="28"/>
  <c r="T3" i="28"/>
  <c r="FC3" i="28"/>
  <c r="AP3" i="28"/>
  <c r="FP3" i="28"/>
  <c r="DM3" i="28"/>
  <c r="CC3" i="28"/>
  <c r="CT3" i="28"/>
  <c r="FO3" i="28"/>
  <c r="EF3" i="28"/>
  <c r="BZ3" i="28"/>
  <c r="EI3" i="28"/>
  <c r="ER3" i="28"/>
  <c r="BK3" i="28"/>
  <c r="BG3" i="28"/>
  <c r="FS3" i="28"/>
  <c r="FI3" i="28"/>
  <c r="BU3" i="28"/>
  <c r="DI3" i="28"/>
  <c r="AB3" i="28"/>
  <c r="EL3" i="28"/>
  <c r="CG3" i="28"/>
  <c r="FH3" i="28"/>
  <c r="GK3" i="28"/>
  <c r="EJ3" i="28"/>
  <c r="BF3" i="28"/>
  <c r="GN3" i="28"/>
  <c r="DY3" i="28"/>
  <c r="FA3" i="28"/>
  <c r="EO3" i="28"/>
  <c r="AR3" i="28"/>
  <c r="FG3" i="28"/>
  <c r="EV3" i="28"/>
  <c r="FK3" i="28"/>
  <c r="P127" i="28" l="1"/>
  <c r="P147" i="28"/>
  <c r="P167" i="28"/>
  <c r="HF151" i="23"/>
  <c r="HK4" i="23"/>
  <c r="HR4" i="23" s="1"/>
  <c r="P166" i="28"/>
  <c r="P146" i="28"/>
  <c r="P106" i="28"/>
  <c r="P126" i="28"/>
  <c r="HF131" i="23" l="1"/>
  <c r="HD179" i="23"/>
  <c r="GR4" i="23"/>
  <c r="GS4" i="23" s="1"/>
  <c r="HD150" i="23"/>
  <c r="HF88" i="23"/>
  <c r="HD59" i="23"/>
  <c r="HD16" i="23"/>
  <c r="HF52" i="23"/>
  <c r="HF30" i="23"/>
  <c r="HF48" i="23"/>
  <c r="HD21" i="23"/>
  <c r="HF34" i="23"/>
  <c r="HD181" i="23"/>
  <c r="HD39" i="23"/>
  <c r="HD108" i="23"/>
  <c r="HD75" i="23"/>
  <c r="HF171" i="23"/>
  <c r="HD165" i="23"/>
  <c r="HF126" i="23"/>
  <c r="HF77" i="23"/>
  <c r="HD93" i="23"/>
  <c r="HF90" i="23"/>
  <c r="HD88" i="23"/>
  <c r="HD95" i="23"/>
  <c r="HD117" i="23"/>
  <c r="HD82" i="23"/>
  <c r="HD24" i="23"/>
  <c r="HF166" i="23"/>
  <c r="HF71" i="23"/>
  <c r="HF100" i="23"/>
  <c r="HD64" i="23"/>
  <c r="HD33" i="23"/>
  <c r="HD91" i="23"/>
  <c r="HF20" i="23"/>
  <c r="HF37" i="23"/>
  <c r="HD98" i="23"/>
  <c r="HF162" i="23"/>
  <c r="HD28" i="23"/>
  <c r="HF103" i="23"/>
  <c r="HF70" i="23"/>
  <c r="HF49" i="23"/>
  <c r="HD36" i="23"/>
  <c r="HF159" i="23"/>
  <c r="HF55" i="23"/>
  <c r="HF65" i="23"/>
  <c r="HF127" i="23"/>
  <c r="HD147" i="23"/>
  <c r="HF182" i="23"/>
  <c r="HD20" i="23"/>
  <c r="HD120" i="23"/>
  <c r="HD170" i="23"/>
  <c r="HF60" i="23"/>
  <c r="HF138" i="23"/>
  <c r="HD68" i="23"/>
  <c r="HD124" i="23"/>
  <c r="HD11" i="23"/>
  <c r="HD178" i="23"/>
  <c r="HF170" i="23"/>
  <c r="HD96" i="23"/>
  <c r="HF14" i="23"/>
  <c r="HF169" i="23"/>
  <c r="HD56" i="23"/>
  <c r="HD106" i="23"/>
  <c r="HF10" i="23"/>
  <c r="HF18" i="23"/>
  <c r="HF7" i="23"/>
  <c r="HD49" i="23"/>
  <c r="HD81" i="23"/>
  <c r="HF125" i="23"/>
  <c r="HD160" i="23"/>
  <c r="HF114" i="23"/>
  <c r="HD90" i="23"/>
  <c r="HF96" i="23"/>
  <c r="HF111" i="23"/>
  <c r="HD57" i="23"/>
  <c r="HD115" i="23"/>
  <c r="HD167" i="23"/>
  <c r="HF53" i="23"/>
  <c r="HD58" i="23"/>
  <c r="HD100" i="23"/>
  <c r="HD131" i="23"/>
  <c r="HF9" i="23"/>
  <c r="HF107" i="23"/>
  <c r="HD62" i="23"/>
  <c r="HF25" i="23"/>
  <c r="HD40" i="23"/>
  <c r="HF181" i="23"/>
  <c r="HD152" i="23"/>
  <c r="HD105" i="23"/>
  <c r="HD15" i="23"/>
  <c r="HF130" i="23"/>
  <c r="HF118" i="23"/>
  <c r="HF23" i="23"/>
  <c r="HD12" i="23"/>
  <c r="HF93" i="23"/>
  <c r="HF67" i="23"/>
  <c r="HD10" i="23"/>
  <c r="HD166" i="23"/>
  <c r="HF95" i="23"/>
  <c r="HF179" i="23"/>
  <c r="HD136" i="23"/>
  <c r="HF154" i="23"/>
  <c r="HD77" i="23"/>
  <c r="HD121" i="23"/>
  <c r="HD30" i="23"/>
  <c r="HF6" i="23"/>
  <c r="HD52" i="23"/>
  <c r="HF150" i="23"/>
  <c r="HF108" i="23"/>
  <c r="HD130" i="23"/>
  <c r="HF46" i="23"/>
  <c r="HD156" i="23"/>
  <c r="HF99" i="23"/>
  <c r="HF175" i="23"/>
  <c r="HD103" i="23"/>
  <c r="HD53" i="23"/>
  <c r="HF147" i="23"/>
  <c r="HD84" i="23"/>
  <c r="HD126" i="23"/>
  <c r="HF83" i="23"/>
  <c r="HD145" i="23"/>
  <c r="HD143" i="23"/>
  <c r="HD67" i="23"/>
  <c r="HF82" i="23"/>
  <c r="HD14" i="23"/>
  <c r="HF104" i="23"/>
  <c r="HD74" i="23"/>
  <c r="HD61" i="23"/>
  <c r="HD79" i="23"/>
  <c r="HD7" i="23"/>
  <c r="HF167" i="23"/>
  <c r="HF17" i="23"/>
  <c r="HD9" i="23"/>
  <c r="HD122" i="23"/>
  <c r="HF8" i="23"/>
  <c r="HF133" i="23"/>
  <c r="HF158" i="23"/>
  <c r="HD142" i="23"/>
  <c r="HF172" i="23"/>
  <c r="HD102" i="23"/>
  <c r="HD54" i="23"/>
  <c r="HD132" i="23"/>
  <c r="HD110" i="23"/>
  <c r="HF101" i="23"/>
  <c r="HF168" i="23"/>
  <c r="HF134" i="23"/>
  <c r="HF13" i="23"/>
  <c r="HF153" i="23"/>
  <c r="HD162" i="23"/>
  <c r="HF86" i="23"/>
  <c r="HF19" i="23"/>
  <c r="HD146" i="23"/>
  <c r="HD157" i="23"/>
  <c r="HF105" i="23"/>
  <c r="HD177" i="23"/>
  <c r="HD97" i="23"/>
  <c r="HD76" i="23"/>
  <c r="HD159" i="23"/>
  <c r="HD43" i="23"/>
  <c r="HF160" i="23"/>
  <c r="HF156" i="23"/>
  <c r="HD6" i="23"/>
  <c r="HG6" i="23" s="1"/>
  <c r="HI6" i="23" s="1"/>
  <c r="HF98" i="23"/>
  <c r="HD18" i="23"/>
  <c r="HF21" i="23"/>
  <c r="HD47" i="23"/>
  <c r="HF180" i="23"/>
  <c r="HD149" i="23"/>
  <c r="HF146" i="23"/>
  <c r="HD85" i="23"/>
  <c r="HD46" i="23"/>
  <c r="HF43" i="23"/>
  <c r="HD66" i="23"/>
  <c r="HF110" i="23"/>
  <c r="HF112" i="23"/>
  <c r="HF144" i="23"/>
  <c r="HF59" i="23"/>
  <c r="HD89" i="23"/>
  <c r="HD19" i="23"/>
  <c r="HF56" i="23"/>
  <c r="HD63" i="23"/>
  <c r="HF27" i="23"/>
  <c r="HF66" i="23"/>
  <c r="HF94" i="23"/>
  <c r="HD119" i="23"/>
  <c r="HD127" i="23"/>
  <c r="HF84" i="23"/>
  <c r="HD51" i="23"/>
  <c r="HF121" i="23"/>
  <c r="HD169" i="23"/>
  <c r="HF124" i="23"/>
  <c r="HF31" i="23"/>
  <c r="HD174" i="23"/>
  <c r="HF73" i="23"/>
  <c r="HF12" i="23"/>
  <c r="HF149" i="23"/>
  <c r="HF16" i="23"/>
  <c r="HF92" i="23"/>
  <c r="HF140" i="23"/>
  <c r="HF145" i="23"/>
  <c r="HF50" i="23"/>
  <c r="HD50" i="23"/>
  <c r="HD123" i="23"/>
  <c r="HD168" i="23"/>
  <c r="HD135" i="23"/>
  <c r="HD69" i="23"/>
  <c r="HF141" i="23"/>
  <c r="HD112" i="23"/>
  <c r="HD37" i="23"/>
  <c r="HD175" i="23"/>
  <c r="HF113" i="23"/>
  <c r="HD86" i="23"/>
  <c r="HD144" i="23"/>
  <c r="HD158" i="23"/>
  <c r="HF42" i="23"/>
  <c r="HD38" i="23"/>
  <c r="HF75" i="23"/>
  <c r="HD148" i="23"/>
  <c r="HD32" i="23"/>
  <c r="HF87" i="23"/>
  <c r="HF80" i="23"/>
  <c r="HD44" i="23"/>
  <c r="HF89" i="23"/>
  <c r="HF38" i="23"/>
  <c r="HD99" i="23"/>
  <c r="HD23" i="23"/>
  <c r="HF32" i="23"/>
  <c r="HD8" i="23"/>
  <c r="HD180" i="23"/>
  <c r="HG180" i="23" s="1"/>
  <c r="HI180" i="23" s="1"/>
  <c r="HD60" i="23"/>
  <c r="HD116" i="23"/>
  <c r="HF119" i="23"/>
  <c r="HD125" i="23"/>
  <c r="HF40" i="23"/>
  <c r="HD78" i="23"/>
  <c r="HF157" i="23"/>
  <c r="HF137" i="23"/>
  <c r="HD29" i="23"/>
  <c r="HF155" i="23"/>
  <c r="HD42" i="23"/>
  <c r="HF72" i="23"/>
  <c r="HF173" i="23"/>
  <c r="HF33" i="23"/>
  <c r="HD161" i="23"/>
  <c r="HF78" i="23"/>
  <c r="HD171" i="23"/>
  <c r="HF58" i="23"/>
  <c r="HD176" i="23"/>
  <c r="HD173" i="23"/>
  <c r="HD140" i="23"/>
  <c r="HD35" i="23"/>
  <c r="HF15" i="23"/>
  <c r="HF129" i="23"/>
  <c r="HF161" i="23"/>
  <c r="HD129" i="23"/>
  <c r="HD172" i="23"/>
  <c r="HF68" i="23"/>
  <c r="HF79" i="23"/>
  <c r="HF11" i="23"/>
  <c r="HF41" i="23"/>
  <c r="HF63" i="23"/>
  <c r="HD26" i="23"/>
  <c r="HF117" i="23"/>
  <c r="HF177" i="23"/>
  <c r="HF51" i="23"/>
  <c r="HD80" i="23"/>
  <c r="HD45" i="23"/>
  <c r="HG46" i="23" s="1"/>
  <c r="HI46" i="23" s="1"/>
  <c r="HF28" i="23"/>
  <c r="HF174" i="23"/>
  <c r="HD17" i="23"/>
  <c r="HD55" i="23"/>
  <c r="HF132" i="23"/>
  <c r="HD155" i="23"/>
  <c r="HD137" i="23"/>
  <c r="HD163" i="23"/>
  <c r="HD114" i="23"/>
  <c r="HD87" i="23"/>
  <c r="HD48" i="23"/>
  <c r="HF26" i="23"/>
  <c r="HD94" i="23"/>
  <c r="HD70" i="23"/>
  <c r="HF152" i="23"/>
  <c r="HF143" i="23"/>
  <c r="HF45" i="23"/>
  <c r="HF115" i="23"/>
  <c r="HF81" i="23"/>
  <c r="HD113" i="23"/>
  <c r="HD153" i="23"/>
  <c r="HF36" i="23"/>
  <c r="HD109" i="23"/>
  <c r="HF123" i="23"/>
  <c r="HF35" i="23"/>
  <c r="HF24" i="23"/>
  <c r="HF109" i="23"/>
  <c r="HD31" i="23"/>
  <c r="HF85" i="23"/>
  <c r="HF22" i="23"/>
  <c r="HD128" i="23"/>
  <c r="HG128" i="23" s="1"/>
  <c r="HI128" i="23" s="1"/>
  <c r="HF76" i="23"/>
  <c r="HD65" i="23"/>
  <c r="HD27" i="23"/>
  <c r="HF178" i="23"/>
  <c r="HF122" i="23"/>
  <c r="HD92" i="23"/>
  <c r="HF39" i="23"/>
  <c r="HF91" i="23"/>
  <c r="HD151" i="23"/>
  <c r="HF54" i="23"/>
  <c r="HF62" i="23"/>
  <c r="HF163" i="23"/>
  <c r="HD71" i="23"/>
  <c r="HF57" i="23"/>
  <c r="HD118" i="23"/>
  <c r="HG118" i="23" s="1"/>
  <c r="HI118" i="23" s="1"/>
  <c r="HD141" i="23"/>
  <c r="HG141" i="23" s="1"/>
  <c r="HI141" i="23" s="1"/>
  <c r="HF102" i="23"/>
  <c r="HD101" i="23"/>
  <c r="HD134" i="23"/>
  <c r="HD164" i="23"/>
  <c r="HD83" i="23"/>
  <c r="HF44" i="23"/>
  <c r="HF64" i="23"/>
  <c r="HF120" i="23"/>
  <c r="HD72" i="23"/>
  <c r="HF148" i="23"/>
  <c r="HF61" i="23"/>
  <c r="HD73" i="23"/>
  <c r="HF165" i="23"/>
  <c r="HD133" i="23"/>
  <c r="HD22" i="23"/>
  <c r="HF176" i="23"/>
  <c r="HF136" i="23"/>
  <c r="HD34" i="23"/>
  <c r="HF47" i="23"/>
  <c r="HF135" i="23"/>
  <c r="HD138" i="23"/>
  <c r="HF97" i="23"/>
  <c r="HD139" i="23"/>
  <c r="HF164" i="23"/>
  <c r="HF116" i="23"/>
  <c r="HF29" i="23"/>
  <c r="HD111" i="23"/>
  <c r="HD104" i="23"/>
  <c r="HD25" i="23"/>
  <c r="HF106" i="23"/>
  <c r="HF128" i="23"/>
  <c r="HD182" i="23"/>
  <c r="HF142" i="23"/>
  <c r="HF69" i="23"/>
  <c r="HD13" i="23"/>
  <c r="HD154" i="23"/>
  <c r="HF74" i="23"/>
  <c r="HF139" i="23"/>
  <c r="HD107" i="23"/>
  <c r="HD41" i="23"/>
  <c r="HQ4" i="23"/>
  <c r="HG143" i="23" l="1"/>
  <c r="HI143" i="23" s="1"/>
  <c r="HG153" i="23"/>
  <c r="HI153" i="23" s="1"/>
  <c r="HG136" i="23"/>
  <c r="HI136" i="23" s="1"/>
  <c r="HG104" i="23"/>
  <c r="HI104" i="23" s="1"/>
  <c r="HG49" i="23"/>
  <c r="HI49" i="23" s="1"/>
  <c r="HG179" i="23"/>
  <c r="HI179" i="23" s="1"/>
  <c r="HG91" i="23"/>
  <c r="HI91" i="23" s="1"/>
  <c r="HG40" i="23"/>
  <c r="HI40" i="23" s="1"/>
  <c r="HG160" i="23"/>
  <c r="HI160" i="23" s="1"/>
  <c r="HG94" i="23"/>
  <c r="HI94" i="23" s="1"/>
  <c r="HG151" i="23"/>
  <c r="HI151" i="23" s="1"/>
  <c r="HG150" i="23"/>
  <c r="HI150" i="23" s="1"/>
  <c r="HG21" i="23"/>
  <c r="HI21" i="23" s="1"/>
  <c r="HG67" i="23"/>
  <c r="HI67" i="23" s="1"/>
  <c r="HG52" i="23"/>
  <c r="HI52" i="23" s="1"/>
  <c r="HG182" i="23"/>
  <c r="HI182" i="23" s="1"/>
  <c r="HG59" i="23"/>
  <c r="HI59" i="23" s="1"/>
  <c r="HG159" i="23"/>
  <c r="HG115" i="23"/>
  <c r="HI115" i="23" s="1"/>
  <c r="HG54" i="23"/>
  <c r="HI54" i="23" s="1"/>
  <c r="HG98" i="23"/>
  <c r="HI98" i="23" s="1"/>
  <c r="GQ5" i="23"/>
  <c r="GR5" i="23" s="1"/>
  <c r="HG11" i="23"/>
  <c r="HI11" i="23" s="1"/>
  <c r="HG19" i="23"/>
  <c r="HI19" i="23" s="1"/>
  <c r="HG156" i="23"/>
  <c r="HI156" i="23" s="1"/>
  <c r="HG100" i="23"/>
  <c r="HI100" i="23" s="1"/>
  <c r="HG43" i="23"/>
  <c r="HI43" i="23" s="1"/>
  <c r="HG39" i="23"/>
  <c r="HI39" i="23" s="1"/>
  <c r="HG60" i="23"/>
  <c r="HI60" i="23" s="1"/>
  <c r="HG148" i="23"/>
  <c r="HG89" i="23"/>
  <c r="HI89" i="23" s="1"/>
  <c r="HG16" i="23"/>
  <c r="HI16" i="23" s="1"/>
  <c r="HG107" i="23"/>
  <c r="HI107" i="23" s="1"/>
  <c r="HG125" i="23"/>
  <c r="HI125" i="23" s="1"/>
  <c r="HG157" i="23"/>
  <c r="HI157" i="23" s="1"/>
  <c r="HG96" i="23"/>
  <c r="HI96" i="23" s="1"/>
  <c r="HG121" i="23"/>
  <c r="HI121" i="23" s="1"/>
  <c r="HG82" i="23"/>
  <c r="HI82" i="23" s="1"/>
  <c r="HG166" i="23"/>
  <c r="HI166" i="23" s="1"/>
  <c r="HG106" i="23"/>
  <c r="HI106" i="23" s="1"/>
  <c r="HG37" i="23"/>
  <c r="HI37" i="23" s="1"/>
  <c r="HG92" i="23"/>
  <c r="HI92" i="23" s="1"/>
  <c r="HG31" i="23"/>
  <c r="HI31" i="23" s="1"/>
  <c r="HG75" i="23"/>
  <c r="HG30" i="23"/>
  <c r="HI30" i="23" s="1"/>
  <c r="HG132" i="23"/>
  <c r="HI132" i="23" s="1"/>
  <c r="HG122" i="23"/>
  <c r="HI122" i="23" s="1"/>
  <c r="HG131" i="23"/>
  <c r="HI131" i="23" s="1"/>
  <c r="HG12" i="23"/>
  <c r="HI12" i="23" s="1"/>
  <c r="HG146" i="23"/>
  <c r="HI146" i="23" s="1"/>
  <c r="HG83" i="23"/>
  <c r="HI83" i="23" s="1"/>
  <c r="HG117" i="23"/>
  <c r="HI117" i="23" s="1"/>
  <c r="HG88" i="23"/>
  <c r="HI88" i="23" s="1"/>
  <c r="HG144" i="23"/>
  <c r="HI144" i="23" s="1"/>
  <c r="HG64" i="23"/>
  <c r="HI64" i="23" s="1"/>
  <c r="HG76" i="23"/>
  <c r="HI76" i="23" s="1"/>
  <c r="HG15" i="23"/>
  <c r="HI15" i="23" s="1"/>
  <c r="HG165" i="23"/>
  <c r="HI165" i="23" s="1"/>
  <c r="HG34" i="23"/>
  <c r="HI34" i="23" s="1"/>
  <c r="HG101" i="23"/>
  <c r="HI101" i="23" s="1"/>
  <c r="HG65" i="23"/>
  <c r="HI65" i="23" s="1"/>
  <c r="HG120" i="23"/>
  <c r="HI120" i="23" s="1"/>
  <c r="HG36" i="23"/>
  <c r="HI36" i="23" s="1"/>
  <c r="HG42" i="23"/>
  <c r="HI42" i="23" s="1"/>
  <c r="HG110" i="23"/>
  <c r="HI110" i="23" s="1"/>
  <c r="HG80" i="23"/>
  <c r="HI80" i="23" s="1"/>
  <c r="HG174" i="23"/>
  <c r="HI174" i="23" s="1"/>
  <c r="HG33" i="23"/>
  <c r="HI33" i="23" s="1"/>
  <c r="HG124" i="23"/>
  <c r="HI124" i="23" s="1"/>
  <c r="HG20" i="23"/>
  <c r="HI20" i="23" s="1"/>
  <c r="HG127" i="23"/>
  <c r="HH128" i="23" s="1" a="1"/>
  <c r="HH128" i="23" s="1"/>
  <c r="HG163" i="23"/>
  <c r="HI163" i="23" s="1"/>
  <c r="HG10" i="23"/>
  <c r="HI10" i="23" s="1"/>
  <c r="HG78" i="23"/>
  <c r="HI78" i="23" s="1"/>
  <c r="HG178" i="23"/>
  <c r="HI178" i="23" s="1"/>
  <c r="HG58" i="23"/>
  <c r="HI58" i="23" s="1"/>
  <c r="HG170" i="23"/>
  <c r="HI170" i="23" s="1"/>
  <c r="HG47" i="23"/>
  <c r="HI47" i="23" s="1"/>
  <c r="HG69" i="23"/>
  <c r="HI69" i="23" s="1"/>
  <c r="HG169" i="23"/>
  <c r="HI169" i="23" s="1"/>
  <c r="HG162" i="23"/>
  <c r="HI162" i="23" s="1"/>
  <c r="HG53" i="23"/>
  <c r="HI53" i="23" s="1"/>
  <c r="HG77" i="23"/>
  <c r="HI77" i="23" s="1"/>
  <c r="HG68" i="23"/>
  <c r="HI68" i="23" s="1"/>
  <c r="HG123" i="23"/>
  <c r="HI123" i="23" s="1"/>
  <c r="HG79" i="23"/>
  <c r="HI79" i="23" s="1"/>
  <c r="HG18" i="23"/>
  <c r="HI18" i="23" s="1"/>
  <c r="HG161" i="23"/>
  <c r="HG57" i="23"/>
  <c r="HI57" i="23" s="1"/>
  <c r="HG29" i="23"/>
  <c r="HI29" i="23" s="1"/>
  <c r="HG168" i="23"/>
  <c r="HI168" i="23" s="1"/>
  <c r="HG103" i="23"/>
  <c r="HG63" i="23"/>
  <c r="HI63" i="23" s="1"/>
  <c r="HG97" i="23"/>
  <c r="HI97" i="23" s="1"/>
  <c r="HG158" i="23"/>
  <c r="HI158" i="23" s="1"/>
  <c r="HG137" i="23"/>
  <c r="HI137" i="23" s="1"/>
  <c r="HG24" i="23"/>
  <c r="HI24" i="23" s="1"/>
  <c r="HG50" i="23"/>
  <c r="HI50" i="23" s="1"/>
  <c r="HG28" i="23"/>
  <c r="HI28" i="23" s="1"/>
  <c r="HG181" i="23"/>
  <c r="HI181" i="23" s="1"/>
  <c r="HG35" i="23"/>
  <c r="HI35" i="23" s="1"/>
  <c r="HG70" i="23"/>
  <c r="HI70" i="23" s="1"/>
  <c r="HG13" i="23"/>
  <c r="HI13" i="23" s="1"/>
  <c r="HG133" i="23"/>
  <c r="HI133" i="23" s="1"/>
  <c r="HG177" i="23"/>
  <c r="HI177" i="23" s="1"/>
  <c r="HG61" i="23"/>
  <c r="HI61" i="23" s="1"/>
  <c r="HG66" i="23"/>
  <c r="HI66" i="23" s="1"/>
  <c r="HG145" i="23"/>
  <c r="HI145" i="23" s="1"/>
  <c r="HG167" i="23"/>
  <c r="HI167" i="23" s="1"/>
  <c r="HG26" i="23"/>
  <c r="HI26" i="23" s="1"/>
  <c r="HG56" i="23"/>
  <c r="HI56" i="23" s="1"/>
  <c r="HG73" i="23"/>
  <c r="HI73" i="23" s="1"/>
  <c r="HG27" i="23"/>
  <c r="HI27" i="23" s="1"/>
  <c r="HG86" i="23"/>
  <c r="HI86" i="23" s="1"/>
  <c r="HG8" i="23"/>
  <c r="HI8" i="23" s="1"/>
  <c r="HG62" i="23"/>
  <c r="HI62" i="23" s="1"/>
  <c r="HG152" i="23"/>
  <c r="HI152" i="23" s="1"/>
  <c r="HG72" i="23"/>
  <c r="HI72" i="23" s="1"/>
  <c r="HG114" i="23"/>
  <c r="HI114" i="23" s="1"/>
  <c r="HG51" i="23"/>
  <c r="HI51" i="23" s="1"/>
  <c r="HG85" i="23"/>
  <c r="HI85" i="23" s="1"/>
  <c r="HG175" i="23"/>
  <c r="HI175" i="23" s="1"/>
  <c r="HG90" i="23"/>
  <c r="HI90" i="23" s="1"/>
  <c r="HG99" i="23"/>
  <c r="HI99" i="23" s="1"/>
  <c r="HG7" i="23"/>
  <c r="HI7" i="23" s="1"/>
  <c r="HG147" i="23"/>
  <c r="HI147" i="23" s="1"/>
  <c r="HG74" i="23"/>
  <c r="HI74" i="23" s="1"/>
  <c r="HG9" i="23"/>
  <c r="HI9" i="23" s="1"/>
  <c r="HG109" i="23"/>
  <c r="HG173" i="23"/>
  <c r="HI173" i="23" s="1"/>
  <c r="HG138" i="23"/>
  <c r="HI138" i="23" s="1"/>
  <c r="HG38" i="23"/>
  <c r="HG149" i="23"/>
  <c r="HI149" i="23" s="1"/>
  <c r="HG23" i="23"/>
  <c r="HG140" i="23"/>
  <c r="HI140" i="23" s="1"/>
  <c r="HG81" i="23"/>
  <c r="HI81" i="23" s="1"/>
  <c r="HG142" i="23"/>
  <c r="HI142" i="23" s="1"/>
  <c r="HG129" i="23"/>
  <c r="HH129" i="23" s="1" a="1"/>
  <c r="HH129" i="23" s="1"/>
  <c r="HG126" i="23"/>
  <c r="HI126" i="23" s="1"/>
  <c r="HG44" i="23"/>
  <c r="HG112" i="23"/>
  <c r="HI112" i="23" s="1"/>
  <c r="HH6" i="23" a="1"/>
  <c r="HH6" i="23" s="1"/>
  <c r="HG119" i="23"/>
  <c r="HI119" i="23" s="1"/>
  <c r="HG155" i="23"/>
  <c r="HI155" i="23" s="1"/>
  <c r="HG172" i="23"/>
  <c r="HI172" i="23" s="1"/>
  <c r="HG95" i="23"/>
  <c r="HI95" i="23" s="1"/>
  <c r="HG45" i="23"/>
  <c r="HI45" i="23" s="1"/>
  <c r="HG176" i="23"/>
  <c r="HI176" i="23" s="1"/>
  <c r="HG22" i="23"/>
  <c r="HI22" i="23" s="1"/>
  <c r="HG108" i="23"/>
  <c r="HI108" i="23" s="1"/>
  <c r="HG87" i="23"/>
  <c r="HI87" i="23" s="1"/>
  <c r="HG93" i="23"/>
  <c r="HI93" i="23" s="1"/>
  <c r="HG25" i="23"/>
  <c r="HI25" i="23" s="1"/>
  <c r="HG32" i="23"/>
  <c r="HI32" i="23" s="1"/>
  <c r="HG134" i="23"/>
  <c r="HI134" i="23" s="1"/>
  <c r="HG171" i="23"/>
  <c r="HI171" i="23" s="1"/>
  <c r="HG41" i="23"/>
  <c r="HI41" i="23" s="1"/>
  <c r="HG17" i="23"/>
  <c r="HI17" i="23" s="1"/>
  <c r="HG135" i="23"/>
  <c r="HG111" i="23"/>
  <c r="HG130" i="23"/>
  <c r="HI130" i="23" s="1"/>
  <c r="HG71" i="23"/>
  <c r="HI71" i="23" s="1"/>
  <c r="HG164" i="23"/>
  <c r="HI164" i="23" s="1"/>
  <c r="HG102" i="23"/>
  <c r="HI102" i="23" s="1"/>
  <c r="HG116" i="23"/>
  <c r="HI116" i="23" s="1"/>
  <c r="HG154" i="23"/>
  <c r="HI154" i="23" s="1"/>
  <c r="HG139" i="23"/>
  <c r="HI139" i="23" s="1"/>
  <c r="HG84" i="23"/>
  <c r="HI84" i="23" s="1"/>
  <c r="HG105" i="23"/>
  <c r="HI105" i="23" s="1"/>
  <c r="HG113" i="23"/>
  <c r="HI113" i="23" s="1"/>
  <c r="HG55" i="23"/>
  <c r="HI55" i="23" s="1"/>
  <c r="HG48" i="23"/>
  <c r="HI48" i="23" s="1"/>
  <c r="HG14" i="23"/>
  <c r="HI14" i="23" s="1"/>
  <c r="HH46" i="23" a="1"/>
  <c r="HH46" i="23" s="1"/>
  <c r="HH104" i="23" l="1" a="1"/>
  <c r="HH104" i="23" s="1"/>
  <c r="HH136" i="23" a="1"/>
  <c r="HH136" i="23" s="1"/>
  <c r="HH180" i="23" a="1"/>
  <c r="HH180" i="23" s="1"/>
  <c r="HH39" i="23" a="1"/>
  <c r="HH39" i="23" s="1"/>
  <c r="HH160" i="23" a="1"/>
  <c r="HH160" i="23" s="1"/>
  <c r="HH161" i="23" a="1"/>
  <c r="HH161" i="23" s="1"/>
  <c r="HH151" i="23" a="1"/>
  <c r="HH151" i="23" s="1"/>
  <c r="HH110" i="23" a="1"/>
  <c r="HH110" i="23" s="1"/>
  <c r="HI159" i="23"/>
  <c r="HH143" i="23" a="1"/>
  <c r="HH143" i="23" s="1"/>
  <c r="HH163" i="23" a="1"/>
  <c r="HH163" i="23" s="1"/>
  <c r="HH106" i="23" a="1"/>
  <c r="HH106" i="23" s="1"/>
  <c r="HH107" i="23" a="1"/>
  <c r="HH107" i="23" s="1"/>
  <c r="HI109" i="23"/>
  <c r="HH44" i="23" a="1"/>
  <c r="HH44" i="23" s="1"/>
  <c r="HH75" i="23" a="1"/>
  <c r="HH75" i="23" s="1"/>
  <c r="HH157" i="23" a="1"/>
  <c r="HH157" i="23" s="1"/>
  <c r="HH101" i="23" a="1"/>
  <c r="HH101" i="23" s="1"/>
  <c r="HH148" i="23" a="1"/>
  <c r="HH148" i="23" s="1"/>
  <c r="HH125" i="23" a="1"/>
  <c r="HH125" i="23" s="1"/>
  <c r="HI148" i="23"/>
  <c r="HH60" i="23" a="1"/>
  <c r="HH60" i="23" s="1"/>
  <c r="HH40" i="23" a="1"/>
  <c r="HH40" i="23" s="1"/>
  <c r="HI75" i="23"/>
  <c r="HM9" i="23" s="1"/>
  <c r="HO9" i="23" s="1"/>
  <c r="HH20" i="23" a="1"/>
  <c r="HH20" i="23" s="1"/>
  <c r="HH34" i="23" a="1"/>
  <c r="HH34" i="23" s="1"/>
  <c r="HH31" i="23" a="1"/>
  <c r="HH31" i="23" s="1"/>
  <c r="HH166" i="23" a="1"/>
  <c r="HH166" i="23" s="1"/>
  <c r="HH92" i="23" a="1"/>
  <c r="HH92" i="23" s="1"/>
  <c r="HH16" i="23" a="1"/>
  <c r="HH16" i="23" s="1"/>
  <c r="HI127" i="23"/>
  <c r="HH89" i="23" a="1"/>
  <c r="HH89" i="23" s="1"/>
  <c r="HH122" i="23" a="1"/>
  <c r="HH122" i="23" s="1"/>
  <c r="HH11" i="23" a="1"/>
  <c r="HH11" i="23" s="1"/>
  <c r="HH142" i="23" a="1"/>
  <c r="HH142" i="23" s="1"/>
  <c r="HH12" i="23" a="1"/>
  <c r="HH12" i="23" s="1"/>
  <c r="HH132" i="23" a="1"/>
  <c r="HH132" i="23" s="1"/>
  <c r="HH37" i="23" a="1"/>
  <c r="HH37" i="23" s="1"/>
  <c r="HH52" i="23" a="1"/>
  <c r="HH52" i="23" s="1"/>
  <c r="HH159" i="23" a="1"/>
  <c r="HH159" i="23" s="1"/>
  <c r="HH65" i="23" a="1"/>
  <c r="HH65" i="23" s="1"/>
  <c r="HH59" i="23" a="1"/>
  <c r="HH59" i="23" s="1"/>
  <c r="HH22" i="23" a="1"/>
  <c r="HH22" i="23" s="1"/>
  <c r="HH121" i="23" a="1"/>
  <c r="HH121" i="23" s="1"/>
  <c r="HH13" i="23" a="1"/>
  <c r="HH13" i="23" s="1"/>
  <c r="HH137" i="23" a="1"/>
  <c r="HH137" i="23" s="1"/>
  <c r="HH144" i="23" a="1"/>
  <c r="HH144" i="23" s="1"/>
  <c r="HH158" i="23" a="1"/>
  <c r="HH158" i="23" s="1"/>
  <c r="HH64" i="23" a="1"/>
  <c r="HH64" i="23" s="1"/>
  <c r="HH57" i="23" a="1"/>
  <c r="HH57" i="23" s="1"/>
  <c r="HH43" i="23" a="1"/>
  <c r="HH43" i="23" s="1"/>
  <c r="HH58" i="23" a="1"/>
  <c r="HH58" i="23" s="1"/>
  <c r="HH21" i="23" a="1"/>
  <c r="HH21" i="23" s="1"/>
  <c r="HH118" i="23" a="1"/>
  <c r="HH118" i="23" s="1"/>
  <c r="HH30" i="23" a="1"/>
  <c r="HH30" i="23" s="1"/>
  <c r="HH80" i="23" a="1"/>
  <c r="HH80" i="23" s="1"/>
  <c r="HH76" i="23" a="1"/>
  <c r="HH76" i="23" s="1"/>
  <c r="HH19" i="23" a="1"/>
  <c r="HH19" i="23" s="1"/>
  <c r="HH83" i="23" a="1"/>
  <c r="HH83" i="23" s="1"/>
  <c r="HH179" i="23" a="1"/>
  <c r="HH179" i="23" s="1"/>
  <c r="HH47" i="23" a="1"/>
  <c r="HH47" i="23" s="1"/>
  <c r="HH115" i="23" a="1"/>
  <c r="HH115" i="23" s="1"/>
  <c r="HH111" i="23" a="1"/>
  <c r="HH111" i="23" s="1"/>
  <c r="HH73" i="23" a="1"/>
  <c r="HH73" i="23" s="1"/>
  <c r="HH29" i="23" a="1"/>
  <c r="HH29" i="23" s="1"/>
  <c r="HH61" i="23" a="1"/>
  <c r="HH61" i="23" s="1"/>
  <c r="HH50" i="23" a="1"/>
  <c r="HH50" i="23" s="1"/>
  <c r="HH54" i="23" a="1"/>
  <c r="HH54" i="23" s="1"/>
  <c r="HH53" i="23" a="1"/>
  <c r="HH53" i="23" s="1"/>
  <c r="HH87" i="23" a="1"/>
  <c r="HH87" i="23" s="1"/>
  <c r="HH170" i="23" a="1"/>
  <c r="HH170" i="23" s="1"/>
  <c r="HH51" i="23" a="1"/>
  <c r="HH51" i="23" s="1"/>
  <c r="HI129" i="23"/>
  <c r="HH175" i="23" a="1"/>
  <c r="HH175" i="23" s="1"/>
  <c r="HH9" i="23" a="1"/>
  <c r="HH9" i="23" s="1"/>
  <c r="HH119" i="23" a="1"/>
  <c r="HH119" i="23" s="1"/>
  <c r="HH17" i="23" a="1"/>
  <c r="HH17" i="23" s="1"/>
  <c r="HH181" i="23" a="1"/>
  <c r="HH181" i="23" s="1"/>
  <c r="HI161" i="23"/>
  <c r="HH133" i="23" a="1"/>
  <c r="HH133" i="23" s="1"/>
  <c r="HH24" i="23" a="1"/>
  <c r="HH24" i="23" s="1"/>
  <c r="HH10" i="23" a="1"/>
  <c r="HH10" i="23" s="1"/>
  <c r="HH162" i="23" a="1"/>
  <c r="HH162" i="23" s="1"/>
  <c r="HH86" i="23" a="1"/>
  <c r="HH86" i="23" s="1"/>
  <c r="HH7" i="23" a="1"/>
  <c r="HH7" i="23" s="1"/>
  <c r="HH147" i="23" a="1"/>
  <c r="HH147" i="23" s="1"/>
  <c r="HI103" i="23"/>
  <c r="HM10" i="23" s="1"/>
  <c r="HO10" i="23" s="1"/>
  <c r="HH182" i="23" a="1"/>
  <c r="HH182" i="23" s="1"/>
  <c r="HH169" i="23" a="1"/>
  <c r="HH169" i="23" s="1"/>
  <c r="HH124" i="23" a="1"/>
  <c r="HH124" i="23" s="1"/>
  <c r="HH77" i="23" a="1"/>
  <c r="HH77" i="23" s="1"/>
  <c r="HH78" i="23" a="1"/>
  <c r="HH78" i="23" s="1"/>
  <c r="HH100" i="23" a="1"/>
  <c r="HH100" i="23" s="1"/>
  <c r="HH79" i="23" a="1"/>
  <c r="HH79" i="23" s="1"/>
  <c r="HH91" i="23" a="1"/>
  <c r="HH91" i="23" s="1"/>
  <c r="HH97" i="23" a="1"/>
  <c r="HH97" i="23" s="1"/>
  <c r="HH98" i="23" a="1"/>
  <c r="HH98" i="23" s="1"/>
  <c r="HH152" i="23" a="1"/>
  <c r="HH152" i="23" s="1"/>
  <c r="HH69" i="23" a="1"/>
  <c r="HH69" i="23" s="1"/>
  <c r="HH123" i="23" a="1"/>
  <c r="HH123" i="23" s="1"/>
  <c r="HI111" i="23"/>
  <c r="HH88" i="23" a="1"/>
  <c r="HH88" i="23" s="1"/>
  <c r="HH68" i="23" a="1"/>
  <c r="HH68" i="23" s="1"/>
  <c r="HH164" i="23" a="1"/>
  <c r="HH164" i="23" s="1"/>
  <c r="HH105" i="23" a="1"/>
  <c r="HH105" i="23" s="1"/>
  <c r="HH172" i="23" a="1"/>
  <c r="HH172" i="23" s="1"/>
  <c r="HH156" i="23" a="1"/>
  <c r="HH156" i="23" s="1"/>
  <c r="HH155" i="23" a="1"/>
  <c r="HH155" i="23" s="1"/>
  <c r="HH178" i="23" a="1"/>
  <c r="HH178" i="23" s="1"/>
  <c r="HH130" i="23" a="1"/>
  <c r="HH130" i="23" s="1"/>
  <c r="HH174" i="23" a="1"/>
  <c r="HH174" i="23" s="1"/>
  <c r="HH84" i="23" a="1"/>
  <c r="HH84" i="23" s="1"/>
  <c r="HH27" i="23" a="1"/>
  <c r="HH27" i="23" s="1"/>
  <c r="HH165" i="23" a="1"/>
  <c r="HH165" i="23" s="1"/>
  <c r="HH67" i="23" a="1"/>
  <c r="HH67" i="23" s="1"/>
  <c r="HH26" i="23" a="1"/>
  <c r="HH26" i="23" s="1"/>
  <c r="HH8" i="23" a="1"/>
  <c r="HH8" i="23" s="1"/>
  <c r="HH171" i="23" a="1"/>
  <c r="HH171" i="23" s="1"/>
  <c r="HH145" i="23" a="1"/>
  <c r="HH145" i="23" s="1"/>
  <c r="HH70" i="23" a="1"/>
  <c r="HH70" i="23" s="1"/>
  <c r="HH149" i="23" a="1"/>
  <c r="HH149" i="23" s="1"/>
  <c r="HH63" i="23" a="1"/>
  <c r="HH63" i="23" s="1"/>
  <c r="HH99" i="23" a="1"/>
  <c r="HH99" i="23" s="1"/>
  <c r="HH36" i="23" a="1"/>
  <c r="HH36" i="23" s="1"/>
  <c r="HI44" i="23"/>
  <c r="HH38" i="23" a="1"/>
  <c r="HH38" i="23" s="1"/>
  <c r="HI38" i="23"/>
  <c r="HH127" i="23" a="1"/>
  <c r="HH127" i="23" s="1"/>
  <c r="HH93" i="23" a="1"/>
  <c r="HH93" i="23" s="1"/>
  <c r="HH23" i="23" a="1"/>
  <c r="HH23" i="23" s="1"/>
  <c r="HH90" i="23" a="1"/>
  <c r="HH90" i="23" s="1"/>
  <c r="HH146" i="23" a="1"/>
  <c r="HH146" i="23" s="1"/>
  <c r="HH66" i="23" a="1"/>
  <c r="HH66" i="23" s="1"/>
  <c r="HI23" i="23"/>
  <c r="HM6" i="23" s="1"/>
  <c r="HO6" i="23" s="1"/>
  <c r="HH28" i="23" a="1"/>
  <c r="HH28" i="23" s="1"/>
  <c r="HH167" i="23" a="1"/>
  <c r="HH167" i="23" s="1"/>
  <c r="HH153" i="23" a="1"/>
  <c r="HH153" i="23" s="1"/>
  <c r="HH173" i="23" a="1"/>
  <c r="HH173" i="23" s="1"/>
  <c r="HH45" i="23" a="1"/>
  <c r="HH45" i="23" s="1"/>
  <c r="HH168" i="23" a="1"/>
  <c r="HH168" i="23" s="1"/>
  <c r="HH35" i="23" a="1"/>
  <c r="HH35" i="23" s="1"/>
  <c r="HH74" i="23" a="1"/>
  <c r="HH74" i="23" s="1"/>
  <c r="HH176" i="23" a="1"/>
  <c r="HH176" i="23" s="1"/>
  <c r="HH48" i="23" a="1"/>
  <c r="HH48" i="23" s="1"/>
  <c r="HH32" i="23" a="1"/>
  <c r="HH32" i="23" s="1"/>
  <c r="HH71" i="23" a="1"/>
  <c r="HH71" i="23" s="1"/>
  <c r="HH177" i="23" a="1"/>
  <c r="HH177" i="23" s="1"/>
  <c r="HH62" i="23" a="1"/>
  <c r="HH62" i="23" s="1"/>
  <c r="HH96" i="23" a="1"/>
  <c r="HH96" i="23" s="1"/>
  <c r="HH139" i="23" a="1"/>
  <c r="HH139" i="23" s="1"/>
  <c r="HH42" i="23" a="1"/>
  <c r="HH42" i="23" s="1"/>
  <c r="HH41" i="23" a="1"/>
  <c r="HH41" i="23" s="1"/>
  <c r="HH120" i="23" a="1"/>
  <c r="HH120" i="23" s="1"/>
  <c r="HH15" i="23" a="1"/>
  <c r="HH15" i="23" s="1"/>
  <c r="HH94" i="23" a="1"/>
  <c r="HH94" i="23" s="1"/>
  <c r="HI135" i="23"/>
  <c r="HH140" i="23" a="1"/>
  <c r="HH140" i="23" s="1"/>
  <c r="HH81" i="23" a="1"/>
  <c r="HH81" i="23" s="1"/>
  <c r="HH154" i="23" a="1"/>
  <c r="HH154" i="23" s="1"/>
  <c r="HH18" i="23" a="1"/>
  <c r="HH18" i="23" s="1"/>
  <c r="HH109" i="23" a="1"/>
  <c r="HH109" i="23" s="1"/>
  <c r="HH82" i="23" a="1"/>
  <c r="HH82" i="23" s="1"/>
  <c r="HH95" i="23" a="1"/>
  <c r="HH95" i="23" s="1"/>
  <c r="HH33" i="23" a="1"/>
  <c r="HH33" i="23" s="1"/>
  <c r="HH150" i="23" a="1"/>
  <c r="HH150" i="23" s="1"/>
  <c r="HH134" i="23" a="1"/>
  <c r="HH134" i="23" s="1"/>
  <c r="HH141" i="23" a="1"/>
  <c r="HH141" i="23" s="1"/>
  <c r="HH112" i="23" a="1"/>
  <c r="HH112" i="23" s="1"/>
  <c r="HH126" i="23" a="1"/>
  <c r="HH126" i="23" s="1"/>
  <c r="HH138" i="23" a="1"/>
  <c r="HH138" i="23" s="1"/>
  <c r="HH85" i="23" a="1"/>
  <c r="HH85" i="23" s="1"/>
  <c r="HH25" i="23" a="1"/>
  <c r="HH25" i="23" s="1"/>
  <c r="HH55" i="23" a="1"/>
  <c r="HH55" i="23" s="1"/>
  <c r="HH116" i="23" a="1"/>
  <c r="HH116" i="23" s="1"/>
  <c r="HH72" i="23" a="1"/>
  <c r="HH72" i="23" s="1"/>
  <c r="HH135" i="23" a="1"/>
  <c r="HH135" i="23" s="1"/>
  <c r="HH108" i="23" a="1"/>
  <c r="HH108" i="23" s="1"/>
  <c r="HH114" i="23" a="1"/>
  <c r="HH114" i="23" s="1"/>
  <c r="HH14" i="23" a="1"/>
  <c r="HH14" i="23" s="1"/>
  <c r="HH56" i="23" a="1"/>
  <c r="HH56" i="23" s="1"/>
  <c r="HH49" i="23" a="1"/>
  <c r="HH49" i="23" s="1"/>
  <c r="HM8" i="23"/>
  <c r="HO8" i="23" s="1"/>
  <c r="HH131" i="23" a="1"/>
  <c r="HH131" i="23" s="1"/>
  <c r="HH103" i="23" a="1"/>
  <c r="HH103" i="23" s="1"/>
  <c r="HH113" i="23" a="1"/>
  <c r="HH113" i="23" s="1"/>
  <c r="HH117" i="23" a="1"/>
  <c r="HH117" i="23" s="1"/>
  <c r="HH102" i="23" a="1"/>
  <c r="HH102" i="23" s="1"/>
  <c r="HM14" i="23"/>
  <c r="HO14" i="23" s="1"/>
  <c r="HH4" i="23" l="1"/>
  <c r="HM11" i="23"/>
  <c r="HO11" i="23" s="1"/>
  <c r="HM13" i="23"/>
  <c r="HO13" i="23" s="1"/>
  <c r="HM12" i="23"/>
  <c r="HO12" i="23" s="1"/>
  <c r="HL13" i="23"/>
  <c r="HL14" i="23"/>
  <c r="HM7" i="23"/>
  <c r="HO7" i="23" s="1"/>
  <c r="HL10" i="23"/>
  <c r="HL7" i="23"/>
  <c r="HL12" i="23"/>
  <c r="HL6" i="23"/>
  <c r="HL9" i="23"/>
  <c r="HL11" i="23"/>
  <c r="HL8" i="23"/>
  <c r="HO16" i="23" l="1"/>
  <c r="HM4" i="23"/>
  <c r="HM16" i="23"/>
  <c r="HN6" i="23"/>
  <c r="HL16" i="23"/>
  <c r="HL4" i="23"/>
  <c r="HM1" i="23" s="1"/>
  <c r="GV5" i="23" l="1"/>
  <c r="HT5" i="23"/>
  <c r="IK6" i="23" l="1"/>
  <c r="IL6" i="23"/>
  <c r="IB105" i="23" l="1"/>
  <c r="IC105" i="23" s="1"/>
  <c r="ID105" i="23" s="1"/>
  <c r="IE105" i="23"/>
  <c r="IL143" i="23" l="1"/>
  <c r="IL85" i="23"/>
  <c r="IK145" i="23"/>
  <c r="IE132" i="23"/>
  <c r="IE40" i="23"/>
  <c r="IK53" i="23"/>
  <c r="IL97" i="23"/>
  <c r="IK57" i="23"/>
  <c r="IK142" i="23"/>
  <c r="IK164" i="23"/>
  <c r="IL66" i="23"/>
  <c r="IE113" i="23"/>
  <c r="IK177" i="23"/>
  <c r="IE146" i="23"/>
  <c r="IE119" i="23"/>
  <c r="IK58" i="23"/>
  <c r="IL181" i="23"/>
  <c r="IK81" i="23"/>
  <c r="IL49" i="23"/>
  <c r="IB74" i="23"/>
  <c r="IC74" i="23" s="1"/>
  <c r="ID74" i="23"/>
  <c r="IK133" i="23"/>
  <c r="IL157" i="23"/>
  <c r="IL126" i="23"/>
  <c r="IL79" i="23"/>
  <c r="IL110" i="23"/>
  <c r="IL103" i="23"/>
  <c r="IL94" i="23"/>
  <c r="IL136" i="23"/>
  <c r="IL64" i="23"/>
  <c r="IL54" i="23"/>
  <c r="IL46" i="23"/>
  <c r="IE107" i="23"/>
  <c r="IK80" i="23"/>
  <c r="IE91" i="23"/>
  <c r="IL153" i="23"/>
  <c r="IL179" i="23"/>
  <c r="ID99" i="23"/>
  <c r="IB99" i="23"/>
  <c r="IC99" i="23" s="1"/>
  <c r="IE136" i="23"/>
  <c r="ID68" i="23"/>
  <c r="IB68" i="23"/>
  <c r="IC68" i="23" s="1"/>
  <c r="IE70" i="23"/>
  <c r="IK97" i="23"/>
  <c r="IE155" i="23"/>
  <c r="IL142" i="23"/>
  <c r="IE122" i="23"/>
  <c r="IK61" i="23"/>
  <c r="IE140" i="23"/>
  <c r="IK179" i="23"/>
  <c r="IK43" i="23"/>
  <c r="IL111" i="23"/>
  <c r="IE78" i="23"/>
  <c r="IK175" i="23"/>
  <c r="IK52" i="23"/>
  <c r="IE176" i="23"/>
  <c r="IL140" i="23"/>
  <c r="IL67" i="23"/>
  <c r="IE147" i="23"/>
  <c r="IL102" i="23"/>
  <c r="IE141" i="23"/>
  <c r="IB85" i="23"/>
  <c r="IC85" i="23" s="1"/>
  <c r="ID85" i="23"/>
  <c r="IL58" i="23"/>
  <c r="ID55" i="23"/>
  <c r="IB55" i="23"/>
  <c r="IC55" i="23" s="1"/>
  <c r="ID152" i="23"/>
  <c r="IB152" i="23"/>
  <c r="IC152" i="23" s="1"/>
  <c r="IL120" i="23"/>
  <c r="IB67" i="23"/>
  <c r="IC67" i="23" s="1"/>
  <c r="ID67" i="23"/>
  <c r="IB57" i="23"/>
  <c r="IC57" i="23" s="1"/>
  <c r="ID57" i="23"/>
  <c r="IK134" i="23"/>
  <c r="IL156" i="23"/>
  <c r="IL47" i="23"/>
  <c r="IB115" i="23"/>
  <c r="IC115" i="23" s="1"/>
  <c r="ID115" i="23"/>
  <c r="IE87" i="23"/>
  <c r="IE109" i="23"/>
  <c r="ID171" i="23"/>
  <c r="IB171" i="23"/>
  <c r="IC171" i="23" s="1"/>
  <c r="IB131" i="23"/>
  <c r="IC131" i="23" s="1"/>
  <c r="ID131" i="23"/>
  <c r="IL76" i="23"/>
  <c r="IB69" i="23"/>
  <c r="IC69" i="23" s="1"/>
  <c r="ID69" i="23"/>
  <c r="IK141" i="23"/>
  <c r="IL164" i="23"/>
  <c r="IE111" i="23"/>
  <c r="IK108" i="23"/>
  <c r="IL69" i="23"/>
  <c r="IL73" i="23"/>
  <c r="IE41" i="23"/>
  <c r="ID106" i="23"/>
  <c r="IB106" i="23"/>
  <c r="IC106" i="23" s="1"/>
  <c r="IE101" i="23"/>
  <c r="IB119" i="23"/>
  <c r="IC119" i="23" s="1"/>
  <c r="ID119" i="23"/>
  <c r="IK41" i="23"/>
  <c r="IB162" i="23"/>
  <c r="IC162" i="23" s="1"/>
  <c r="ID162" i="23"/>
  <c r="IB149" i="23"/>
  <c r="IC149" i="23" s="1"/>
  <c r="ID149" i="23"/>
  <c r="IL144" i="23"/>
  <c r="IB75" i="23"/>
  <c r="IC75" i="23" s="1"/>
  <c r="ID75" i="23"/>
  <c r="IK101" i="23"/>
  <c r="IE115" i="23"/>
  <c r="IE45" i="23"/>
  <c r="IL132" i="23"/>
  <c r="ID161" i="23"/>
  <c r="IB161" i="23"/>
  <c r="IC161" i="23" s="1"/>
  <c r="IL148" i="23"/>
  <c r="IE110" i="23"/>
  <c r="IE102" i="23"/>
  <c r="IL87" i="23"/>
  <c r="IK62" i="23"/>
  <c r="ID141" i="23"/>
  <c r="IB141" i="23"/>
  <c r="IC141" i="23" s="1"/>
  <c r="IK55" i="23"/>
  <c r="IE63" i="23"/>
  <c r="IL113" i="23"/>
  <c r="IL88" i="23"/>
  <c r="IK90" i="23"/>
  <c r="IE166" i="23"/>
  <c r="ID66" i="23"/>
  <c r="IB66" i="23"/>
  <c r="IC66" i="23" s="1"/>
  <c r="IK119" i="23"/>
  <c r="IL134" i="23"/>
  <c r="IL38" i="23"/>
  <c r="IE114" i="23"/>
  <c r="IK63" i="23"/>
  <c r="IL162" i="23"/>
  <c r="IB118" i="23"/>
  <c r="IC118" i="23" s="1"/>
  <c r="ID118" i="23"/>
  <c r="IB117" i="23"/>
  <c r="IC117" i="23" s="1"/>
  <c r="ID117" i="23"/>
  <c r="IK83" i="23"/>
  <c r="IK130" i="23"/>
  <c r="IL55" i="23"/>
  <c r="IK56" i="23"/>
  <c r="IK140" i="23"/>
  <c r="IL152" i="23"/>
  <c r="IK66" i="23"/>
  <c r="IB84" i="23"/>
  <c r="IC84" i="23" s="1"/>
  <c r="ID84" i="23"/>
  <c r="IK67" i="23"/>
  <c r="IL43" i="23"/>
  <c r="IE92" i="23"/>
  <c r="IE49" i="23"/>
  <c r="IK96" i="23"/>
  <c r="IL172" i="23"/>
  <c r="IK153" i="23"/>
  <c r="IL82" i="23"/>
  <c r="IL121" i="23"/>
  <c r="IE144" i="23"/>
  <c r="IL65" i="23"/>
  <c r="IE151" i="23"/>
  <c r="IK85" i="23"/>
  <c r="IL52" i="23"/>
  <c r="IK163" i="23"/>
  <c r="IE129" i="23"/>
  <c r="ID108" i="23"/>
  <c r="IB108" i="23"/>
  <c r="IC108" i="23" s="1"/>
  <c r="IK99" i="23"/>
  <c r="ID89" i="23"/>
  <c r="IB89" i="23"/>
  <c r="IC89" i="23" s="1"/>
  <c r="IK115" i="23"/>
  <c r="IK135" i="23"/>
  <c r="IK45" i="23"/>
  <c r="IB98" i="23"/>
  <c r="IC98" i="23" s="1"/>
  <c r="ID98" i="23"/>
  <c r="IE79" i="23"/>
  <c r="IE81" i="23"/>
  <c r="IE118" i="23"/>
  <c r="IK51" i="23"/>
  <c r="IK72" i="23"/>
  <c r="IL128" i="23"/>
  <c r="IE48" i="23"/>
  <c r="IL122" i="23"/>
  <c r="IE100" i="23"/>
  <c r="IK123" i="23"/>
  <c r="IE168" i="23"/>
  <c r="IK78" i="23"/>
  <c r="IL133" i="23"/>
  <c r="IK120" i="23"/>
  <c r="IE57" i="23"/>
  <c r="IK94" i="23"/>
  <c r="IL57" i="23"/>
  <c r="IK147" i="23"/>
  <c r="IB46" i="23"/>
  <c r="IC46" i="23" s="1"/>
  <c r="ID46" i="23"/>
  <c r="IE46" i="23"/>
  <c r="IK122" i="23"/>
  <c r="IK54" i="23"/>
  <c r="IK109" i="23"/>
  <c r="IE83" i="23"/>
  <c r="IL44" i="23"/>
  <c r="IB168" i="23"/>
  <c r="IC168" i="23" s="1"/>
  <c r="ID168" i="23"/>
  <c r="IK100" i="23"/>
  <c r="IL112" i="23"/>
  <c r="ID134" i="23"/>
  <c r="IB134" i="23"/>
  <c r="IC134" i="23" s="1"/>
  <c r="IB150" i="23"/>
  <c r="IC150" i="23" s="1"/>
  <c r="ID150" i="23"/>
  <c r="IK40" i="23"/>
  <c r="IK144" i="23"/>
  <c r="IB170" i="23"/>
  <c r="IC170" i="23" s="1"/>
  <c r="ID170" i="23"/>
  <c r="IL160" i="23"/>
  <c r="IL123" i="23"/>
  <c r="ID145" i="23"/>
  <c r="IB145" i="23"/>
  <c r="IC145" i="23" s="1"/>
  <c r="IK157" i="23"/>
  <c r="ID44" i="23"/>
  <c r="IB44" i="23"/>
  <c r="IC44" i="23" s="1"/>
  <c r="ID93" i="23"/>
  <c r="IB93" i="23"/>
  <c r="IC93" i="23" s="1"/>
  <c r="IL93" i="23"/>
  <c r="IK138" i="23"/>
  <c r="IB102" i="23"/>
  <c r="IC102" i="23" s="1"/>
  <c r="ID102" i="23"/>
  <c r="ID63" i="23"/>
  <c r="IB63" i="23"/>
  <c r="IC63" i="23" s="1"/>
  <c r="IK110" i="23"/>
  <c r="IB120" i="23"/>
  <c r="IC120" i="23" s="1"/>
  <c r="ID120" i="23"/>
  <c r="IE182" i="23"/>
  <c r="IK151" i="23"/>
  <c r="IE138" i="23"/>
  <c r="IK106" i="23"/>
  <c r="ID82" i="23"/>
  <c r="IB82" i="23"/>
  <c r="IC82" i="23" s="1"/>
  <c r="IL118" i="23"/>
  <c r="IB92" i="23"/>
  <c r="IC92" i="23" s="1"/>
  <c r="ID92" i="23"/>
  <c r="ID122" i="23"/>
  <c r="IB122" i="23"/>
  <c r="IC122" i="23" s="1"/>
  <c r="IL63" i="23"/>
  <c r="ID130" i="23"/>
  <c r="IB130" i="23"/>
  <c r="IC130" i="23" s="1"/>
  <c r="IL182" i="23"/>
  <c r="ID156" i="23"/>
  <c r="IB156" i="23"/>
  <c r="IC156" i="23" s="1"/>
  <c r="IK167" i="23"/>
  <c r="ID142" i="23"/>
  <c r="IB142" i="23"/>
  <c r="IC142" i="23" s="1"/>
  <c r="IE173" i="23"/>
  <c r="IB52" i="23"/>
  <c r="IC52" i="23" s="1"/>
  <c r="ID52" i="23"/>
  <c r="IE120" i="23"/>
  <c r="IE163" i="23"/>
  <c r="IE142" i="23"/>
  <c r="IB114" i="23"/>
  <c r="IC114" i="23" s="1"/>
  <c r="ID114" i="23"/>
  <c r="IL169" i="23"/>
  <c r="IK161" i="23"/>
  <c r="IL168" i="23"/>
  <c r="IL125" i="23"/>
  <c r="IK127" i="23"/>
  <c r="ID49" i="23"/>
  <c r="IB49" i="23"/>
  <c r="IC49" i="23" s="1"/>
  <c r="IK59" i="23"/>
  <c r="IE161" i="23"/>
  <c r="IK107" i="23"/>
  <c r="IB50" i="23"/>
  <c r="IC50" i="23" s="1"/>
  <c r="ID50" i="23"/>
  <c r="IB94" i="23"/>
  <c r="IC94" i="23" s="1"/>
  <c r="ID94" i="23"/>
  <c r="IE160" i="23"/>
  <c r="ID60" i="23"/>
  <c r="IB60" i="23"/>
  <c r="IC60" i="23" s="1"/>
  <c r="IE99" i="23"/>
  <c r="IB80" i="23"/>
  <c r="IC80" i="23" s="1"/>
  <c r="ID80" i="23"/>
  <c r="IB79" i="23"/>
  <c r="IC79" i="23" s="1"/>
  <c r="ID79" i="23"/>
  <c r="ID38" i="23"/>
  <c r="IB38" i="23"/>
  <c r="IC38" i="23" s="1"/>
  <c r="ID47" i="23"/>
  <c r="IB47" i="23"/>
  <c r="IC47" i="23" s="1"/>
  <c r="ID139" i="23"/>
  <c r="IB139" i="23"/>
  <c r="IC139" i="23" s="1"/>
  <c r="IB129" i="23"/>
  <c r="IC129" i="23" s="1"/>
  <c r="ID129" i="23"/>
  <c r="ID62" i="23"/>
  <c r="IB62" i="23"/>
  <c r="IC62" i="23" s="1"/>
  <c r="IL165" i="23"/>
  <c r="IB96" i="23"/>
  <c r="IC96" i="23" s="1"/>
  <c r="ID96" i="23"/>
  <c r="IB136" i="23"/>
  <c r="IC136" i="23" s="1"/>
  <c r="ID136" i="23"/>
  <c r="ID164" i="23"/>
  <c r="IB164" i="23"/>
  <c r="IC164" i="23" s="1"/>
  <c r="ID87" i="23"/>
  <c r="IB87" i="23"/>
  <c r="IC87" i="23" s="1"/>
  <c r="ID147" i="23"/>
  <c r="IB147" i="23"/>
  <c r="IC147" i="23" s="1"/>
  <c r="IB71" i="23"/>
  <c r="IC71" i="23" s="1"/>
  <c r="ID71" i="23"/>
  <c r="IE64" i="23"/>
  <c r="IL45" i="23"/>
  <c r="IB178" i="23"/>
  <c r="IC178" i="23" s="1"/>
  <c r="ID178" i="23"/>
  <c r="IE174" i="23"/>
  <c r="IK159" i="23"/>
  <c r="ID91" i="23"/>
  <c r="IB91" i="23"/>
  <c r="IC91" i="23" s="1"/>
  <c r="IL147" i="23"/>
  <c r="ID95" i="23"/>
  <c r="IB95" i="23"/>
  <c r="IC95" i="23" s="1"/>
  <c r="IB160" i="23"/>
  <c r="IC160" i="23" s="1"/>
  <c r="ID160" i="23"/>
  <c r="IL163" i="23"/>
  <c r="IL60" i="23"/>
  <c r="ID56" i="23"/>
  <c r="IB56" i="23"/>
  <c r="IC56" i="23" s="1"/>
  <c r="IK103" i="23"/>
  <c r="IL149" i="23"/>
  <c r="IB158" i="23"/>
  <c r="IC158" i="23" s="1"/>
  <c r="ID158" i="23"/>
  <c r="IB133" i="23"/>
  <c r="IC133" i="23" s="1"/>
  <c r="ID133" i="23"/>
  <c r="IE131" i="23"/>
  <c r="IB154" i="23"/>
  <c r="IC154" i="23" s="1"/>
  <c r="ID154" i="23"/>
  <c r="IE60" i="23"/>
  <c r="IK118" i="23"/>
  <c r="IB176" i="23"/>
  <c r="IC176" i="23" s="1"/>
  <c r="ID176" i="23"/>
  <c r="IK137" i="23"/>
  <c r="IE180" i="23"/>
  <c r="IK70" i="23"/>
  <c r="IK98" i="23"/>
  <c r="IL155" i="23"/>
  <c r="IL78" i="23"/>
  <c r="IE126" i="23"/>
  <c r="IK46" i="23"/>
  <c r="IL139" i="23"/>
  <c r="IK77" i="23"/>
  <c r="IK38" i="23"/>
  <c r="IL116" i="23"/>
  <c r="IB43" i="23"/>
  <c r="IC43" i="23" s="1"/>
  <c r="ID43" i="23"/>
  <c r="IK50" i="23"/>
  <c r="IK178" i="23"/>
  <c r="IB148" i="23"/>
  <c r="IC148" i="23" s="1"/>
  <c r="ID148" i="23"/>
  <c r="IE139" i="23"/>
  <c r="IK60" i="23"/>
  <c r="IK182" i="23"/>
  <c r="IL138" i="23"/>
  <c r="IK171" i="23"/>
  <c r="IK146" i="23"/>
  <c r="IK180" i="23"/>
  <c r="IE66" i="23"/>
  <c r="IK139" i="23"/>
  <c r="IL90" i="23"/>
  <c r="IK76" i="23"/>
  <c r="IK125" i="23"/>
  <c r="IK93" i="23"/>
  <c r="IB78" i="23"/>
  <c r="IC78" i="23" s="1"/>
  <c r="ID78" i="23"/>
  <c r="IE51" i="23"/>
  <c r="IK113" i="23"/>
  <c r="IL62" i="23"/>
  <c r="IE143" i="23"/>
  <c r="IL150" i="23"/>
  <c r="IL99" i="23"/>
  <c r="IE177" i="23"/>
  <c r="IL101" i="23"/>
  <c r="IL129" i="23"/>
  <c r="IB73" i="23"/>
  <c r="IC73" i="23" s="1"/>
  <c r="ID73" i="23"/>
  <c r="IL40" i="23"/>
  <c r="IK79" i="23"/>
  <c r="IE68" i="23"/>
  <c r="IL70" i="23"/>
  <c r="IK64" i="23"/>
  <c r="IE58" i="23"/>
  <c r="IE165" i="23"/>
  <c r="IE171" i="23"/>
  <c r="IE50" i="23"/>
  <c r="IK92" i="23"/>
  <c r="IK160" i="23"/>
  <c r="IL106" i="23"/>
  <c r="IL83" i="23"/>
  <c r="IK128" i="23"/>
  <c r="IL175" i="23"/>
  <c r="IE93" i="23"/>
  <c r="IE95" i="23"/>
  <c r="IK148" i="23"/>
  <c r="IL81" i="23"/>
  <c r="IB104" i="23"/>
  <c r="IC104" i="23" s="1"/>
  <c r="ID104" i="23"/>
  <c r="IL115" i="23"/>
  <c r="ID159" i="23"/>
  <c r="IB159" i="23"/>
  <c r="IC159" i="23" s="1"/>
  <c r="IE94" i="23"/>
  <c r="IL158" i="23"/>
  <c r="IK114" i="23"/>
  <c r="IE62" i="23"/>
  <c r="IL131" i="23"/>
  <c r="IE158" i="23"/>
  <c r="IE123" i="23"/>
  <c r="IL56" i="23"/>
  <c r="ID127" i="23"/>
  <c r="IB127" i="23"/>
  <c r="IC127" i="23" s="1"/>
  <c r="IB179" i="23"/>
  <c r="IC179" i="23" s="1"/>
  <c r="ID179" i="23"/>
  <c r="ID111" i="23"/>
  <c r="IB111" i="23"/>
  <c r="IC111" i="23" s="1"/>
  <c r="IB153" i="23"/>
  <c r="IC153" i="23" s="1"/>
  <c r="ID153" i="23"/>
  <c r="IB51" i="23"/>
  <c r="IC51" i="23" s="1"/>
  <c r="ID51" i="23"/>
  <c r="IE86" i="23"/>
  <c r="IK158" i="23"/>
  <c r="IK152" i="23"/>
  <c r="IB86" i="23"/>
  <c r="IC86" i="23" s="1"/>
  <c r="ID86" i="23"/>
  <c r="IE65" i="23"/>
  <c r="ID126" i="23"/>
  <c r="IB126" i="23"/>
  <c r="IC126" i="23" s="1"/>
  <c r="IL92" i="23"/>
  <c r="ID110" i="23"/>
  <c r="IB110" i="23"/>
  <c r="IC110" i="23" s="1"/>
  <c r="IK87" i="23"/>
  <c r="IK149" i="23"/>
  <c r="IL91" i="23"/>
  <c r="IE162" i="23"/>
  <c r="IL166" i="23"/>
  <c r="IL154" i="23"/>
  <c r="IE73" i="23"/>
  <c r="IE164" i="23"/>
  <c r="IE125" i="23"/>
  <c r="IK121" i="23"/>
  <c r="IE80" i="23"/>
  <c r="IE61" i="23"/>
  <c r="IE84" i="23"/>
  <c r="IE69" i="23"/>
  <c r="IK172" i="23"/>
  <c r="IE103" i="23"/>
  <c r="IK71" i="23"/>
  <c r="IE153" i="23"/>
  <c r="IE154" i="23"/>
  <c r="ID101" i="23"/>
  <c r="IB101" i="23"/>
  <c r="IC101" i="23" s="1"/>
  <c r="IK65" i="23"/>
  <c r="IB90" i="23"/>
  <c r="IC90" i="23" s="1"/>
  <c r="ID90" i="23"/>
  <c r="IL178" i="23"/>
  <c r="ID100" i="23"/>
  <c r="IB100" i="23"/>
  <c r="IC100" i="23" s="1"/>
  <c r="IL161" i="23"/>
  <c r="IB146" i="23"/>
  <c r="IC146" i="23" s="1"/>
  <c r="ID146" i="23"/>
  <c r="IE108" i="23"/>
  <c r="IE137" i="23"/>
  <c r="ID113" i="23"/>
  <c r="IB113" i="23"/>
  <c r="IC113" i="23" s="1"/>
  <c r="ID77" i="23"/>
  <c r="IB77" i="23"/>
  <c r="IC77" i="23" s="1"/>
  <c r="IB59" i="23"/>
  <c r="IC59" i="23" s="1"/>
  <c r="ID59" i="23"/>
  <c r="IB61" i="23"/>
  <c r="IC61" i="23" s="1"/>
  <c r="ID61" i="23"/>
  <c r="IB40" i="23"/>
  <c r="IC40" i="23" s="1"/>
  <c r="ID40" i="23"/>
  <c r="IE74" i="23"/>
  <c r="ID97" i="23"/>
  <c r="IB97" i="23"/>
  <c r="IC97" i="23" s="1"/>
  <c r="IB151" i="23"/>
  <c r="IC151" i="23" s="1"/>
  <c r="ID151" i="23"/>
  <c r="ID132" i="23"/>
  <c r="IB132" i="23"/>
  <c r="IC132" i="23" s="1"/>
  <c r="IB54" i="23"/>
  <c r="IC54" i="23" s="1"/>
  <c r="ID54" i="23"/>
  <c r="IK155" i="23"/>
  <c r="IL127" i="23"/>
  <c r="ID112" i="23"/>
  <c r="IB112" i="23"/>
  <c r="IC112" i="23" s="1"/>
  <c r="IK47" i="23"/>
  <c r="IL124" i="23"/>
  <c r="ID125" i="23"/>
  <c r="IB125" i="23"/>
  <c r="IC125" i="23" s="1"/>
  <c r="IK168" i="23"/>
  <c r="IE52" i="23"/>
  <c r="IK102" i="23"/>
  <c r="IB165" i="23"/>
  <c r="IC165" i="23" s="1"/>
  <c r="ID165" i="23"/>
  <c r="IB181" i="23"/>
  <c r="IC181" i="23" s="1"/>
  <c r="ID181" i="23"/>
  <c r="ID180" i="23"/>
  <c r="IB180" i="23"/>
  <c r="IC180" i="23" s="1"/>
  <c r="IB107" i="23"/>
  <c r="IC107" i="23" s="1"/>
  <c r="ID107" i="23"/>
  <c r="ID173" i="23"/>
  <c r="IB173" i="23"/>
  <c r="IC173" i="23" s="1"/>
  <c r="IB88" i="23"/>
  <c r="IC88" i="23" s="1"/>
  <c r="ID88" i="23"/>
  <c r="IK86" i="23"/>
  <c r="IK74" i="23"/>
  <c r="IL42" i="23"/>
  <c r="IL173" i="23"/>
  <c r="IK136" i="23"/>
  <c r="IL174" i="23"/>
  <c r="IL51" i="23"/>
  <c r="IL146" i="23"/>
  <c r="IL77" i="23"/>
  <c r="ID65" i="23"/>
  <c r="IB65" i="23"/>
  <c r="IC65" i="23" s="1"/>
  <c r="IE53" i="23"/>
  <c r="IB169" i="23"/>
  <c r="IC169" i="23" s="1"/>
  <c r="ID169" i="23"/>
  <c r="ID109" i="23"/>
  <c r="IB109" i="23"/>
  <c r="IC109" i="23" s="1"/>
  <c r="IE85" i="23"/>
  <c r="IB135" i="23"/>
  <c r="IC135" i="23" s="1"/>
  <c r="ID135" i="23"/>
  <c r="ID138" i="23"/>
  <c r="IB138" i="23"/>
  <c r="IC138" i="23" s="1"/>
  <c r="IL107" i="23"/>
  <c r="ID175" i="23"/>
  <c r="IB175" i="23"/>
  <c r="IC175" i="23" s="1"/>
  <c r="IL114" i="23"/>
  <c r="IE117" i="23"/>
  <c r="IK124" i="23"/>
  <c r="IE157" i="23"/>
  <c r="IL89" i="23"/>
  <c r="IE71" i="23"/>
  <c r="IK44" i="23"/>
  <c r="IB83" i="23"/>
  <c r="IC83" i="23" s="1"/>
  <c r="ID83" i="23"/>
  <c r="IK105" i="23"/>
  <c r="IE167" i="23"/>
  <c r="IE145" i="23"/>
  <c r="IL74" i="23"/>
  <c r="IE76" i="23"/>
  <c r="IL72" i="23"/>
  <c r="IK181" i="23"/>
  <c r="IL98" i="23"/>
  <c r="IL180" i="23"/>
  <c r="IE156" i="23"/>
  <c r="IK69" i="23"/>
  <c r="IE56" i="23"/>
  <c r="IL105" i="23"/>
  <c r="IK156" i="23"/>
  <c r="IE121" i="23"/>
  <c r="IE97" i="23"/>
  <c r="IE169" i="23"/>
  <c r="IE89" i="23"/>
  <c r="IK39" i="23"/>
  <c r="IL39" i="23"/>
  <c r="IL53" i="23"/>
  <c r="IL50" i="23"/>
  <c r="IK42" i="23"/>
  <c r="IE47" i="23"/>
  <c r="IL177" i="23"/>
  <c r="IK82" i="23"/>
  <c r="IK91" i="23"/>
  <c r="IB123" i="23"/>
  <c r="IC123" i="23" s="1"/>
  <c r="ID123" i="23"/>
  <c r="ID137" i="23"/>
  <c r="IB137" i="23"/>
  <c r="IC137" i="23" s="1"/>
  <c r="IL108" i="23"/>
  <c r="IE170" i="23"/>
  <c r="ID124" i="23"/>
  <c r="IB124" i="23"/>
  <c r="IC124" i="23" s="1"/>
  <c r="IL75" i="23"/>
  <c r="IB48" i="23"/>
  <c r="IC48" i="23" s="1"/>
  <c r="ID48" i="23"/>
  <c r="IB172" i="23"/>
  <c r="IC172" i="23" s="1"/>
  <c r="ID172" i="23"/>
  <c r="ID41" i="23"/>
  <c r="IB41" i="23"/>
  <c r="IC41" i="23" s="1"/>
  <c r="IE124" i="23"/>
  <c r="IB143" i="23"/>
  <c r="IC143" i="23" s="1"/>
  <c r="ID143" i="23"/>
  <c r="IB42" i="23"/>
  <c r="IC42" i="23" s="1"/>
  <c r="ID42" i="23"/>
  <c r="IB155" i="23"/>
  <c r="IC155" i="23" s="1"/>
  <c r="ID155" i="23"/>
  <c r="ID58" i="23"/>
  <c r="IB58" i="23"/>
  <c r="IC58" i="23" s="1"/>
  <c r="ID140" i="23"/>
  <c r="IB140" i="23"/>
  <c r="IC140" i="23" s="1"/>
  <c r="ID64" i="23"/>
  <c r="IB64" i="23"/>
  <c r="IC64" i="23" s="1"/>
  <c r="IL61" i="23"/>
  <c r="IE38" i="23"/>
  <c r="IE96" i="23"/>
  <c r="IK166" i="23"/>
  <c r="IB81" i="23"/>
  <c r="IC81" i="23" s="1"/>
  <c r="ID81" i="23"/>
  <c r="IL41" i="23"/>
  <c r="IB144" i="23"/>
  <c r="IC144" i="23" s="1"/>
  <c r="ID144" i="23"/>
  <c r="IL119" i="23"/>
  <c r="IL130" i="23"/>
  <c r="IK84" i="23"/>
  <c r="IL80" i="23"/>
  <c r="IB72" i="23"/>
  <c r="IC72" i="23" s="1"/>
  <c r="ID72" i="23"/>
  <c r="IK73" i="23"/>
  <c r="IL95" i="23"/>
  <c r="IK154" i="23"/>
  <c r="ID166" i="23"/>
  <c r="IB166" i="23"/>
  <c r="IC166" i="23" s="1"/>
  <c r="IB167" i="23"/>
  <c r="IC167" i="23" s="1"/>
  <c r="ID167" i="23"/>
  <c r="IE72" i="23"/>
  <c r="IK68" i="23"/>
  <c r="IE179" i="23"/>
  <c r="IB174" i="23"/>
  <c r="IC174" i="23" s="1"/>
  <c r="ID174" i="23"/>
  <c r="IK169" i="23"/>
  <c r="IE128" i="23"/>
  <c r="IL48" i="23"/>
  <c r="IL86" i="23"/>
  <c r="IK170" i="23"/>
  <c r="IK75" i="23"/>
  <c r="IK116" i="23"/>
  <c r="ID116" i="23"/>
  <c r="IB116" i="23"/>
  <c r="IC116" i="23" s="1"/>
  <c r="IB39" i="23"/>
  <c r="IC39" i="23" s="1"/>
  <c r="ID39" i="23"/>
  <c r="IB157" i="23"/>
  <c r="IC157" i="23" s="1"/>
  <c r="ID157" i="23"/>
  <c r="IK150" i="23"/>
  <c r="IB163" i="23"/>
  <c r="IC163" i="23" s="1"/>
  <c r="ID163" i="23"/>
  <c r="IB121" i="23"/>
  <c r="IC121" i="23" s="1"/>
  <c r="ID121" i="23"/>
  <c r="IE82" i="23"/>
  <c r="IK112" i="23"/>
  <c r="IE43" i="23"/>
  <c r="IE175" i="23"/>
  <c r="IL137" i="23"/>
  <c r="IL71" i="23"/>
  <c r="IB45" i="23"/>
  <c r="IC45" i="23" s="1"/>
  <c r="ID45" i="23"/>
  <c r="IE133" i="23"/>
  <c r="ID53" i="23"/>
  <c r="IB53" i="23"/>
  <c r="IC53" i="23" s="1"/>
  <c r="IE67" i="23"/>
  <c r="IL170" i="23"/>
  <c r="IK117" i="23"/>
  <c r="IL104" i="23"/>
  <c r="IE59" i="23"/>
  <c r="IK126" i="23"/>
  <c r="IK104" i="23"/>
  <c r="IE181" i="23"/>
  <c r="IK174" i="23"/>
  <c r="IL171" i="23"/>
  <c r="IK143" i="23"/>
  <c r="IE77" i="23"/>
  <c r="IE152" i="23"/>
  <c r="IK49" i="23"/>
  <c r="IE54" i="23"/>
  <c r="IE134" i="23"/>
  <c r="IK129" i="23"/>
  <c r="IL151" i="23"/>
  <c r="IK95" i="23"/>
  <c r="IE75" i="23"/>
  <c r="IE88" i="23"/>
  <c r="IL59" i="23"/>
  <c r="IL68" i="23"/>
  <c r="IK111" i="23"/>
  <c r="IL176" i="23"/>
  <c r="IE130" i="23"/>
  <c r="IE150" i="23"/>
  <c r="IL141" i="23"/>
  <c r="IE44" i="23"/>
  <c r="IK162" i="23"/>
  <c r="IE159" i="23"/>
  <c r="IL100" i="23"/>
  <c r="IL159" i="23"/>
  <c r="IB76" i="23"/>
  <c r="IC76" i="23" s="1"/>
  <c r="ID76" i="23"/>
  <c r="IL96" i="23"/>
  <c r="IL109" i="23"/>
  <c r="IL117" i="23"/>
  <c r="IE127" i="23"/>
  <c r="IK48" i="23"/>
  <c r="IK173" i="23"/>
  <c r="IE178" i="23"/>
  <c r="IE98" i="23"/>
  <c r="IE104" i="23"/>
  <c r="IE42" i="23"/>
  <c r="IK176" i="23"/>
  <c r="IB177" i="23"/>
  <c r="IC177" i="23" s="1"/>
  <c r="ID177" i="23"/>
  <c r="IE149" i="23"/>
  <c r="IK132" i="23"/>
  <c r="IL84" i="23"/>
  <c r="IK165" i="23"/>
  <c r="IE116" i="23"/>
  <c r="IE148" i="23"/>
  <c r="IE135" i="23"/>
  <c r="ID103" i="23"/>
  <c r="IB103" i="23"/>
  <c r="IC103" i="23" s="1"/>
  <c r="IL145" i="23"/>
  <c r="IE112" i="23"/>
  <c r="IK88" i="23"/>
  <c r="IE55" i="23"/>
  <c r="IE90" i="23"/>
  <c r="IL167" i="23"/>
  <c r="IB128" i="23"/>
  <c r="IC128" i="23" s="1"/>
  <c r="ID128" i="23"/>
  <c r="ID182" i="23"/>
  <c r="IB182" i="23"/>
  <c r="IC182" i="23" s="1"/>
  <c r="ID70" i="23"/>
  <c r="IB70" i="23"/>
  <c r="IC70" i="23" s="1"/>
  <c r="IE172" i="23"/>
  <c r="IE106" i="23"/>
  <c r="IE39" i="23"/>
  <c r="IK131" i="23"/>
  <c r="IL135" i="23"/>
  <c r="IK89" i="23"/>
  <c r="IB6" i="23" l="1"/>
  <c r="IC6" i="23"/>
  <c r="ID6" i="23"/>
  <c r="IE6" i="23"/>
  <c r="IG6" i="23"/>
  <c r="IH6" i="23"/>
  <c r="II6" i="23"/>
  <c r="IN6" i="23"/>
  <c r="IO6" i="23"/>
  <c r="IP6" i="23"/>
  <c r="IB7" i="23"/>
  <c r="IC7" i="23"/>
  <c r="ID7" i="23"/>
  <c r="IE7" i="23"/>
  <c r="IG7" i="23"/>
  <c r="IH7" i="23"/>
  <c r="II7" i="23"/>
  <c r="IK7" i="23"/>
  <c r="IL7" i="23"/>
  <c r="IN7" i="23"/>
  <c r="IO7" i="23"/>
  <c r="IP7" i="23"/>
  <c r="IB8" i="23"/>
  <c r="IC8" i="23"/>
  <c r="ID8" i="23"/>
  <c r="IE8" i="23"/>
  <c r="IG8" i="23"/>
  <c r="IH8" i="23"/>
  <c r="II8" i="23"/>
  <c r="IK8" i="23"/>
  <c r="IL8" i="23"/>
  <c r="IN8" i="23"/>
  <c r="IO8" i="23"/>
  <c r="IP8" i="23"/>
  <c r="IB9" i="23"/>
  <c r="IC9" i="23"/>
  <c r="ID9" i="23"/>
  <c r="IE9" i="23"/>
  <c r="IG9" i="23"/>
  <c r="IH9" i="23"/>
  <c r="II9" i="23"/>
  <c r="IK9" i="23"/>
  <c r="IL9" i="23"/>
  <c r="IN9" i="23"/>
  <c r="IO9" i="23"/>
  <c r="IP9" i="23"/>
  <c r="IB10" i="23"/>
  <c r="IC10" i="23"/>
  <c r="ID10" i="23"/>
  <c r="IE10" i="23"/>
  <c r="IG10" i="23"/>
  <c r="IH10" i="23"/>
  <c r="II10" i="23"/>
  <c r="IK10" i="23"/>
  <c r="IL10" i="23"/>
  <c r="IN10" i="23"/>
  <c r="IO10" i="23"/>
  <c r="IP10" i="23"/>
  <c r="IB11" i="23"/>
  <c r="IC11" i="23"/>
  <c r="ID11" i="23"/>
  <c r="IE11" i="23"/>
  <c r="IG11" i="23"/>
  <c r="IH11" i="23"/>
  <c r="II11" i="23"/>
  <c r="IK11" i="23"/>
  <c r="IL11" i="23"/>
  <c r="IN11" i="23"/>
  <c r="IO11" i="23"/>
  <c r="IP11" i="23"/>
  <c r="IB12" i="23"/>
  <c r="IC12" i="23"/>
  <c r="ID12" i="23"/>
  <c r="IE12" i="23"/>
  <c r="IG12" i="23"/>
  <c r="IH12" i="23"/>
  <c r="II12" i="23"/>
  <c r="IK12" i="23"/>
  <c r="IL12" i="23"/>
  <c r="IN12" i="23"/>
  <c r="IO12" i="23"/>
  <c r="IP12" i="23"/>
  <c r="IB13" i="23"/>
  <c r="IC13" i="23"/>
  <c r="ID13" i="23"/>
  <c r="IE13" i="23"/>
  <c r="IG13" i="23"/>
  <c r="IH13" i="23"/>
  <c r="II13" i="23"/>
  <c r="IK13" i="23"/>
  <c r="IL13" i="23"/>
  <c r="IN13" i="23"/>
  <c r="IO13" i="23"/>
  <c r="IP13" i="23"/>
  <c r="IB14" i="23"/>
  <c r="IC14" i="23"/>
  <c r="ID14" i="23"/>
  <c r="IE14" i="23"/>
  <c r="IK14" i="23"/>
  <c r="IL14" i="23"/>
  <c r="IB15" i="23"/>
  <c r="IC15" i="23"/>
  <c r="ID15" i="23"/>
  <c r="IE15" i="23"/>
  <c r="IK15" i="23"/>
  <c r="IL15" i="23"/>
  <c r="IB16" i="23"/>
  <c r="IC16" i="23"/>
  <c r="ID16" i="23"/>
  <c r="IE16" i="23"/>
  <c r="IK16" i="23"/>
  <c r="IL16" i="23"/>
  <c r="IB17" i="23"/>
  <c r="IC17" i="23"/>
  <c r="ID17" i="23"/>
  <c r="IE17" i="23"/>
  <c r="IK17" i="23"/>
  <c r="IL17" i="23"/>
  <c r="IB18" i="23"/>
  <c r="IC18" i="23"/>
  <c r="ID18" i="23"/>
  <c r="IE18" i="23"/>
  <c r="IK18" i="23"/>
  <c r="IL18" i="23"/>
  <c r="IB19" i="23"/>
  <c r="IC19" i="23"/>
  <c r="ID19" i="23"/>
  <c r="IE19" i="23"/>
  <c r="IK19" i="23"/>
  <c r="IL19" i="23"/>
  <c r="IB20" i="23"/>
  <c r="IC20" i="23"/>
  <c r="ID20" i="23"/>
  <c r="IE20" i="23"/>
  <c r="IK20" i="23"/>
  <c r="IL20" i="23"/>
  <c r="IB21" i="23"/>
  <c r="IC21" i="23"/>
  <c r="ID21" i="23"/>
  <c r="IE21" i="23"/>
  <c r="IK21" i="23"/>
  <c r="IL21" i="23"/>
  <c r="IB22" i="23"/>
  <c r="IC22" i="23"/>
  <c r="ID22" i="23"/>
  <c r="IE22" i="23"/>
  <c r="IK22" i="23"/>
  <c r="IL22" i="23"/>
  <c r="IB23" i="23"/>
  <c r="IC23" i="23"/>
  <c r="ID23" i="23"/>
  <c r="IE23" i="23"/>
  <c r="IK23" i="23"/>
  <c r="IL23" i="23"/>
  <c r="IB24" i="23"/>
  <c r="IC24" i="23"/>
  <c r="ID24" i="23"/>
  <c r="IE24" i="23"/>
  <c r="IK24" i="23"/>
  <c r="IL24" i="23"/>
  <c r="IB25" i="23"/>
  <c r="IC25" i="23"/>
  <c r="ID25" i="23"/>
  <c r="IE25" i="23"/>
  <c r="IK25" i="23"/>
  <c r="IL25" i="23"/>
  <c r="IB26" i="23"/>
  <c r="IC26" i="23"/>
  <c r="ID26" i="23"/>
  <c r="IE26" i="23"/>
  <c r="IK26" i="23"/>
  <c r="IL26" i="23"/>
  <c r="IB27" i="23"/>
  <c r="IC27" i="23"/>
  <c r="ID27" i="23"/>
  <c r="IE27" i="23"/>
  <c r="IK27" i="23"/>
  <c r="IL27" i="23"/>
  <c r="IB28" i="23"/>
  <c r="IC28" i="23"/>
  <c r="ID28" i="23"/>
  <c r="IE28" i="23"/>
  <c r="IK28" i="23"/>
  <c r="IL28" i="23"/>
  <c r="IB29" i="23"/>
  <c r="IC29" i="23"/>
  <c r="ID29" i="23"/>
  <c r="IE29" i="23"/>
  <c r="IK29" i="23"/>
  <c r="IL29" i="23"/>
  <c r="IB30" i="23"/>
  <c r="IC30" i="23"/>
  <c r="ID30" i="23"/>
  <c r="IE30" i="23"/>
  <c r="IK30" i="23"/>
  <c r="IL30" i="23"/>
  <c r="IB31" i="23"/>
  <c r="IC31" i="23"/>
  <c r="ID31" i="23"/>
  <c r="IE31" i="23"/>
  <c r="IK31" i="23"/>
  <c r="IL31" i="23"/>
  <c r="IB32" i="23"/>
  <c r="IC32" i="23"/>
  <c r="ID32" i="23"/>
  <c r="IE32" i="23"/>
  <c r="IK32" i="23"/>
  <c r="IL32" i="23"/>
  <c r="IB33" i="23"/>
  <c r="IC33" i="23"/>
  <c r="ID33" i="23"/>
  <c r="IE33" i="23"/>
  <c r="IK33" i="23"/>
  <c r="IL33" i="23"/>
  <c r="IB34" i="23"/>
  <c r="IC34" i="23"/>
  <c r="ID34" i="23"/>
  <c r="IE34" i="23"/>
  <c r="IK34" i="23"/>
  <c r="IL34" i="23"/>
  <c r="IB35" i="23"/>
  <c r="IC35" i="23"/>
  <c r="ID35" i="23"/>
  <c r="IE35" i="23"/>
  <c r="IK35" i="23"/>
  <c r="IL35" i="23"/>
  <c r="IB36" i="23"/>
  <c r="IC36" i="23"/>
  <c r="ID36" i="23"/>
  <c r="IE36" i="23"/>
  <c r="IK36" i="23"/>
  <c r="IL36" i="23"/>
  <c r="IB37" i="23"/>
  <c r="IC37" i="23"/>
  <c r="ID37" i="23"/>
  <c r="IE37" i="23"/>
  <c r="IK37" i="23"/>
  <c r="IL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<sst xmlns="http://schemas.openxmlformats.org/spreadsheetml/2006/main" count="497" uniqueCount="246">
  <si>
    <t>Position</t>
  </si>
  <si>
    <t>Vehicle</t>
  </si>
  <si>
    <t>Travel Time
From \ To</t>
  </si>
  <si>
    <t>Distance</t>
  </si>
  <si>
    <t>Comma</t>
  </si>
  <si>
    <t>i</t>
  </si>
  <si>
    <t>Qty. Req'd.</t>
  </si>
  <si>
    <t>.</t>
  </si>
  <si>
    <t>No. of Fleet Location Visits</t>
  </si>
  <si>
    <t>Fleet Delivery Load</t>
  </si>
  <si>
    <t>Vehicle Delivery Load</t>
  </si>
  <si>
    <t>Vehicle Travel Distance</t>
  </si>
  <si>
    <t>X</t>
  </si>
  <si>
    <t>Y</t>
  </si>
  <si>
    <t>Loc. Index</t>
  </si>
  <si>
    <t>&lt;-- Enter k, the number of vehicles in cell H2.</t>
  </si>
  <si>
    <t>&lt;-- Enter n, the number of locations to be visited, in cell J2. Exclude the depot.</t>
  </si>
  <si>
    <t>-</t>
  </si>
  <si>
    <t>Penalty</t>
  </si>
  <si>
    <t>Location index</t>
  </si>
  <si>
    <t>Number of location stops for each vehicle</t>
  </si>
  <si>
    <t>Vehicle travel distance</t>
  </si>
  <si>
    <t>Vehicle delivery load</t>
  </si>
  <si>
    <t>No. of fleet location stops</t>
  </si>
  <si>
    <t>Fleet travel distance</t>
  </si>
  <si>
    <t>Fleet delivery load</t>
  </si>
  <si>
    <t>Fleet travel distance with penalties</t>
  </si>
  <si>
    <t>Evaluating a routing of interest</t>
  </si>
  <si>
    <t>Perturbation Type 1  Repositioning</t>
  </si>
  <si>
    <t>Perturbation Type 2 Interchanging index pairs</t>
  </si>
  <si>
    <t>Using Excel Solver</t>
  </si>
  <si>
    <t>Blue-filled cells require user-supplied problem-specific input.</t>
  </si>
  <si>
    <t>Fleet travel distance without penalties</t>
  </si>
  <si>
    <t>0 (Depot)</t>
  </si>
  <si>
    <t>&lt;-- Enter penalty for each violation of MDTD2V. If none, enter 0.</t>
  </si>
  <si>
    <t>&lt;-- Enter penalty for each violation of vehicle load capacity. If none, enter 0.</t>
  </si>
  <si>
    <t>Green filled cells highlight areas in the worksheet for using Excel Solver, Perturbation Types 1 and 2, and evaluating a complete routing of interest, and randomizing a substring of a routing of interest.</t>
  </si>
  <si>
    <t>This area is reserved for use of Excel's ES.  Required entries are blue-filled cells H2,J2,L2,P2,X2,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</si>
  <si>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Veh. Load</t>
  </si>
  <si>
    <t>MDTD2V</t>
  </si>
  <si>
    <t xml:space="preserve">&lt;-- Enter the uniform vehicle load capacity. If none, enter 99999. </t>
  </si>
  <si>
    <t>&lt;-- Enter the max allowed difference between any two vehicle driving distances (MDTD2V). If none, enter 99999.</t>
  </si>
  <si>
    <t>Req'd. Del. Qty. If none specified, make the blue-filled cells blank.</t>
  </si>
  <si>
    <t>Number of Location Stops per Vehicle. Make entries for vehicles not used blank.</t>
  </si>
  <si>
    <t>Max Difference between any two veh. travel dists. MDTD2V</t>
  </si>
  <si>
    <t>Max difference between any two vehicle travel distances MDTD2V</t>
  </si>
  <si>
    <t>Vehicle load</t>
  </si>
  <si>
    <t>Vehicle id</t>
  </si>
  <si>
    <t>Routing distance, max vehicle load, MDTD2V</t>
  </si>
  <si>
    <t>Resulting distance value and relocation position counting left to right</t>
  </si>
  <si>
    <t>Reposition associated with distance value in cell to left</t>
  </si>
  <si>
    <t>Best index to interchange with i</t>
  </si>
  <si>
    <t>Distance value</t>
  </si>
  <si>
    <t>Ranked distance value</t>
  </si>
  <si>
    <t>Index pairs to be interchanged</t>
  </si>
  <si>
    <t>Repositioning associated with distance value to immediate left</t>
  </si>
  <si>
    <t>Identifying Best Repositioning Results</t>
  </si>
  <si>
    <t>Identifying Best Interchanging Results</t>
  </si>
  <si>
    <t>Site index i</t>
  </si>
  <si>
    <t>Site i scheduled?</t>
  </si>
  <si>
    <t>Customer delivery points sequenced</t>
  </si>
  <si>
    <t>Customer delivery points not sequenced</t>
  </si>
  <si>
    <t>Distance added</t>
  </si>
  <si>
    <t>Ref.</t>
  </si>
  <si>
    <t>Distance to i from preceding assigned delivery point</t>
  </si>
  <si>
    <t>Closest delivery point</t>
  </si>
  <si>
    <t>Preceding delivery point</t>
  </si>
  <si>
    <t>Location i</t>
  </si>
  <si>
    <t>2453: 14,24,39,3,44,29,31,41,43,15,48,1,8,4,20,9,2,35,34,16,7,37,5,49,40,38,17,33,18,25,27,42,11,46,10,47,19,45,36,32,28,23,13,6,21,12,26,22,30,</t>
  </si>
  <si>
    <t>Site</t>
  </si>
  <si>
    <t>Next delivery point</t>
  </si>
  <si>
    <t>Cumulative distance</t>
  </si>
  <si>
    <t>Amount delivered</t>
  </si>
  <si>
    <t>Resulting best distance value</t>
  </si>
  <si>
    <t>Location index i interchanged</t>
  </si>
  <si>
    <t>Ranked position among best distance values</t>
  </si>
  <si>
    <t>Location in DK6:DK55</t>
  </si>
  <si>
    <t>Location in DD6:DD55</t>
  </si>
  <si>
    <t>Ranked best distance values drived from repositioning location indices</t>
  </si>
  <si>
    <t>List of current best results derived from interchanging location index pairs</t>
  </si>
  <si>
    <t>Ranked best distance values derived from interchanging location index pairs</t>
  </si>
  <si>
    <t>Cumulative delivery quantity for current vehicle</t>
  </si>
  <si>
    <t>1 75 55</t>
  </si>
  <si>
    <t xml:space="preserve"> 2 7 75</t>
  </si>
  <si>
    <t xml:space="preserve"> 3 77 1</t>
  </si>
  <si>
    <t xml:space="preserve"> 4 51 25</t>
  </si>
  <si>
    <t xml:space="preserve"> 5 81 25</t>
  </si>
  <si>
    <t xml:space="preserve"> 6 59 37</t>
  </si>
  <si>
    <t xml:space="preserve"> 7 93 45</t>
  </si>
  <si>
    <t xml:space="preserve"> 8 43 21</t>
  </si>
  <si>
    <t xml:space="preserve"> 9 35 53</t>
  </si>
  <si>
    <t xml:space="preserve"> 10 77 63</t>
  </si>
  <si>
    <t xml:space="preserve"> 11 37 13</t>
  </si>
  <si>
    <t xml:space="preserve"> 12 37 51</t>
  </si>
  <si>
    <t xml:space="preserve"> 13 27 31</t>
  </si>
  <si>
    <t xml:space="preserve"> 14 95 31</t>
  </si>
  <si>
    <t xml:space="preserve"> 15 87 43</t>
  </si>
  <si>
    <t xml:space="preserve"> 16 23 65</t>
  </si>
  <si>
    <t xml:space="preserve"> 17 9 51</t>
  </si>
  <si>
    <t xml:space="preserve"> 18 73 81</t>
  </si>
  <si>
    <t xml:space="preserve"> 19 3 1</t>
  </si>
  <si>
    <t xml:space="preserve"> 20 41 61</t>
  </si>
  <si>
    <t xml:space="preserve"> 21 29 81</t>
  </si>
  <si>
    <t xml:space="preserve"> 22 51 95</t>
  </si>
  <si>
    <t xml:space="preserve"> 23 49 25</t>
  </si>
  <si>
    <t xml:space="preserve"> 24 81 53</t>
  </si>
  <si>
    <t xml:space="preserve"> 25 7 51</t>
  </si>
  <si>
    <t xml:space="preserve"> 26 21 5</t>
  </si>
  <si>
    <t xml:space="preserve"> 27 91 35</t>
  </si>
  <si>
    <t xml:space="preserve"> 28 17 81</t>
  </si>
  <si>
    <t xml:space="preserve"> 29 61 69</t>
  </si>
  <si>
    <t xml:space="preserve"> 30 27 97</t>
  </si>
  <si>
    <t xml:space="preserve"> 31 83 23</t>
  </si>
  <si>
    <t xml:space="preserve"> 32 21 93</t>
  </si>
  <si>
    <t xml:space="preserve"> 33 59 31</t>
  </si>
  <si>
    <t xml:space="preserve"> 34 27 53</t>
  </si>
  <si>
    <t xml:space="preserve"> 35 9 91</t>
  </si>
  <si>
    <t xml:space="preserve"> 36 11 27</t>
  </si>
  <si>
    <t xml:space="preserve"> 37 59 41</t>
  </si>
  <si>
    <t xml:space="preserve"> 38 67 1</t>
  </si>
  <si>
    <t xml:space="preserve"> 39 77 39</t>
  </si>
  <si>
    <t xml:space="preserve"> 40 47 29</t>
  </si>
  <si>
    <t xml:space="preserve"> 41 3 89</t>
  </si>
  <si>
    <t xml:space="preserve"> 42 33 87</t>
  </si>
  <si>
    <t xml:space="preserve"> 43 17 45</t>
  </si>
  <si>
    <t xml:space="preserve"> 44 91 41</t>
  </si>
  <si>
    <t xml:space="preserve"> 45 23 3</t>
  </si>
  <si>
    <t xml:space="preserve"> 46 97 6</t>
  </si>
  <si>
    <t xml:space="preserve">1 0 </t>
  </si>
  <si>
    <t xml:space="preserve">2 12 </t>
  </si>
  <si>
    <t xml:space="preserve">3 26 </t>
  </si>
  <si>
    <t xml:space="preserve">4 1 </t>
  </si>
  <si>
    <t xml:space="preserve">5 20 </t>
  </si>
  <si>
    <t xml:space="preserve">6 2 </t>
  </si>
  <si>
    <t xml:space="preserve">7 13 </t>
  </si>
  <si>
    <t xml:space="preserve">8 20 </t>
  </si>
  <si>
    <t xml:space="preserve">9 7 </t>
  </si>
  <si>
    <t xml:space="preserve">10 10 </t>
  </si>
  <si>
    <t xml:space="preserve">11 15 </t>
  </si>
  <si>
    <t xml:space="preserve">12 7 </t>
  </si>
  <si>
    <t xml:space="preserve">13 24 </t>
  </si>
  <si>
    <t xml:space="preserve">14 10 </t>
  </si>
  <si>
    <t xml:space="preserve">15 12 </t>
  </si>
  <si>
    <t xml:space="preserve">16 23 </t>
  </si>
  <si>
    <t xml:space="preserve">17 13 </t>
  </si>
  <si>
    <t xml:space="preserve">18 19 </t>
  </si>
  <si>
    <t xml:space="preserve">19 9 </t>
  </si>
  <si>
    <t xml:space="preserve">20 12 </t>
  </si>
  <si>
    <t xml:space="preserve">21 6 </t>
  </si>
  <si>
    <t xml:space="preserve">22 9 </t>
  </si>
  <si>
    <t xml:space="preserve">23 22 </t>
  </si>
  <si>
    <t xml:space="preserve">24 18 </t>
  </si>
  <si>
    <t xml:space="preserve">25 19 </t>
  </si>
  <si>
    <t xml:space="preserve">26 20 </t>
  </si>
  <si>
    <t xml:space="preserve">27 24 </t>
  </si>
  <si>
    <t xml:space="preserve">28 10 </t>
  </si>
  <si>
    <t xml:space="preserve">29 4 </t>
  </si>
  <si>
    <t xml:space="preserve">30 20 </t>
  </si>
  <si>
    <t xml:space="preserve">31 15 </t>
  </si>
  <si>
    <t xml:space="preserve">32 13 </t>
  </si>
  <si>
    <t xml:space="preserve">33 12 </t>
  </si>
  <si>
    <t xml:space="preserve">34 3 </t>
  </si>
  <si>
    <t xml:space="preserve">35 7 </t>
  </si>
  <si>
    <t xml:space="preserve">36 18 </t>
  </si>
  <si>
    <t xml:space="preserve">37 3 </t>
  </si>
  <si>
    <t xml:space="preserve">38 23 </t>
  </si>
  <si>
    <t xml:space="preserve">39 1 </t>
  </si>
  <si>
    <t xml:space="preserve">40 17 </t>
  </si>
  <si>
    <t xml:space="preserve">41 13 </t>
  </si>
  <si>
    <t xml:space="preserve">42 6 </t>
  </si>
  <si>
    <t xml:space="preserve">43 22 </t>
  </si>
  <si>
    <t xml:space="preserve">44 20 </t>
  </si>
  <si>
    <t xml:space="preserve">45 21 </t>
  </si>
  <si>
    <t xml:space="preserve">46 2 </t>
  </si>
  <si>
    <t>Co-ords</t>
  </si>
  <si>
    <t>Del. Qty.</t>
  </si>
  <si>
    <t>Vrp-Set-A
http://neo.lcc.uma.es/vrp/vrp-instances/capacitated-vrp-instances/
Converted TSPLIB Problems</t>
  </si>
  <si>
    <t>NNR route appears in cell H4</t>
  </si>
  <si>
    <t>Distance for the NNR route                  --&gt;</t>
  </si>
  <si>
    <t>*</t>
  </si>
  <si>
    <t>&lt;-- No. of stops for each of k vehicles</t>
  </si>
  <si>
    <t>Addressible distance value</t>
  </si>
  <si>
    <t>Maximal vehicle load</t>
  </si>
  <si>
    <t>NFS = Non-feasible soution/route</t>
  </si>
  <si>
    <t>totals --&gt;</t>
  </si>
  <si>
    <t>Feasible?</t>
  </si>
  <si>
    <t>&lt;-- Cell B4 should display n, the number of delivery points excluding the depot entered in cell B3</t>
  </si>
  <si>
    <t>List of current best results derived from repositioning location indices</t>
  </si>
  <si>
    <t>Click on the icon to the left for information related to the following:</t>
  </si>
  <si>
    <t xml:space="preserve">   building the NNR route in worksheet ‘NNR’</t>
  </si>
  <si>
    <t xml:space="preserve">   ‘automatic’ recording of the outcomes of perturbation by repositioning (type 1) and pair exchange (type 2) of location indices</t>
  </si>
  <si>
    <t xml:space="preserve">   enabling the 'automatic recording, an important note</t>
  </si>
  <si>
    <t xml:space="preserve">   entering data for a new VRP by copying over data of an old unrelated VRP workbook</t>
  </si>
  <si>
    <t>Click on the icon to the left for information regarding the use of Excel's Evolutionary Solver (ES)</t>
  </si>
  <si>
    <t xml:space="preserve">   for the K=7 and n=49 VRP addressed in the ITE manuscript</t>
  </si>
  <si>
    <t>The following documents assist reproducing the results of the VRP  discussed in Section 4 of the</t>
  </si>
  <si>
    <t>In blue-filled cell B3, list the location indices as ,1,2,…,n separated by commas. Begin and end the string with a comma.</t>
  </si>
  <si>
    <t>Location indices, optional.  If not providing a start solution,  make entries  below blank.</t>
  </si>
  <si>
    <r>
      <t>ITE (2021) manuscript '</t>
    </r>
    <r>
      <rPr>
        <b/>
        <sz val="14"/>
        <rFont val="Times New Roman"/>
        <family val="1"/>
      </rPr>
      <t>Getting Beyond the First Result of Solving a Vehicle Routing Problem</t>
    </r>
    <r>
      <rPr>
        <sz val="14"/>
        <rFont val="Times New Roman"/>
        <family val="1"/>
      </rPr>
      <t>’</t>
    </r>
  </si>
  <si>
    <t>Location indices in cell DR6</t>
  </si>
  <si>
    <t>Location indices in column DT in ascending order</t>
  </si>
  <si>
    <t>Route --&gt;</t>
  </si>
  <si>
    <t>&lt;- Recoded route</t>
  </si>
  <si>
    <t>Recoded route -&gt;</t>
  </si>
  <si>
    <t>as given by</t>
  </si>
  <si>
    <t>Sanjay</t>
  </si>
  <si>
    <t>Comma positions in cell DR6</t>
  </si>
  <si>
    <t>Recoded route using indices 1,2,…,20</t>
  </si>
  <si>
    <t>Note: When confirming S. Choudhari routes using this section, you must have SS 'Choudhari data.xlsx' open.  Also, copy cell contents DX6 to cell CC1. Enter Choudhari route in blue-filled cell DR6.</t>
  </si>
  <si>
    <t>41,42,43,44,45,46,47,48,49,50,51,52,53,54,55,56,57,58,59,60,61,62,63,64,65,66,67,68,69,70,71,72,73,74,75,76,77,78,79,80,</t>
  </si>
  <si>
    <t>Dist to depot</t>
  </si>
  <si>
    <t>&lt;-- Route to  be perturbed</t>
  </si>
  <si>
    <t>over-capacity</t>
  </si>
  <si>
    <t xml:space="preserve">--&gt; </t>
  </si>
  <si>
    <t>Modifying tables</t>
  </si>
  <si>
    <t>Select any cell in your table. The Design tab will appear on the Ribbon.</t>
  </si>
  <si>
    <t>From the Design tab, click the Resize Table command. Resize Table command.</t>
  </si>
  <si>
    <t>Directly on your spreadsheet, select the new range of cells you want your table to cover. You must select your original table cells as well. ... </t>
  </si>
  <si>
    <t>Click OK.</t>
  </si>
  <si>
    <t>Routings resulting from repositioning of index in cell GQ3 in the ith position of routing of cell GS3</t>
  </si>
  <si>
    <t>Enter in GS1--&gt;         the routing to be perturbed by repositioning.</t>
  </si>
  <si>
    <t xml:space="preserve">       Enter in blue-filled cell GQ3 -&gt; index to be repositioned in routing of cell GS1 or use spin button arrows to change index in cell GQ3</t>
  </si>
  <si>
    <t>Enter in cell HS1 --&gt;   the routing to be perturbed by interchanging.</t>
  </si>
  <si>
    <t>In above cell HS1, enter the routing of interest to be evaluated. Separate location indices with commas and no other intervening characters. Rightmost character must be a comma. After entry is completed, paste the result as a value.  Output information appears in cells HQ4 and HR4. Before using this feature, complete blue-filled cell HK6 and below with the desired number of stops per vehicle.</t>
  </si>
  <si>
    <t xml:space="preserve">          Enter in cell HQ3 the index to be interchanged or use spin button arrows to change the index in cell HQ3.</t>
  </si>
  <si>
    <t xml:space="preserve">                Best index to interchange with index in cell HQ3 appears in cell HQ4</t>
  </si>
  <si>
    <t xml:space="preserve">In above cell GS1, enter the routing of interest to be evaluated. Separate location indices with commas and no other intervening characters. Rightmost character must be a comma. After entry is completed, paste the result as a value.  Output information appears in cells GR4 and GR5. Before using this feature, complete blue-filled cell HK6 and those below it with the desired number of stops per vehicle. </t>
  </si>
  <si>
    <t>From</t>
  </si>
  <si>
    <t>To</t>
  </si>
  <si>
    <t>Rank among best distance values</t>
  </si>
  <si>
    <t>Best distance values for all repositions</t>
  </si>
  <si>
    <t>Delimiter (1st blank) position in cell to left</t>
  </si>
  <si>
    <t>Routings resulting from interchange of location index in cell HQ3 with indices i in cells HS6 and below … one at a time</t>
  </si>
  <si>
    <t>&lt;-- Routing distance resulting from interchange of location indices displayed in cells HQ3 and HQ4</t>
  </si>
  <si>
    <r>
      <t xml:space="preserve">Resulting routing    distance --&gt;            and its location </t>
    </r>
    <r>
      <rPr>
        <b/>
        <sz val="10"/>
        <rFont val="Times New Roman"/>
        <family val="1"/>
      </rPr>
      <t xml:space="preserve">i   </t>
    </r>
    <r>
      <rPr>
        <sz val="10"/>
        <rFont val="Times New Roman"/>
        <family val="1"/>
      </rPr>
      <t xml:space="preserve">  among cells GU6 and below</t>
    </r>
  </si>
  <si>
    <t xml:space="preserve"> </t>
  </si>
  <si>
    <t>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t>
  </si>
  <si>
    <t>15,58</t>
  </si>
  <si>
    <t>hk6=no. of indices in string in cell hd1</t>
  </si>
  <si>
    <t>hc1= no. indices in cell hd1+1</t>
  </si>
  <si>
    <t>change sum in cell hh4</t>
  </si>
  <si>
    <t>z</t>
  </si>
  <si>
    <t>,1,2,3,4,5,6,7,8,9,10,11,12,13,14,15,16,17,18,19,20,21,22,23,24,25,26,27,28,29,30,31,32,</t>
  </si>
  <si>
    <t>no</t>
  </si>
  <si>
    <t>15,22,21,23,14,30,28,32,19,7,1,2,20,27,26,12,4,3,31,8,25,5,13,24,10,9,11,29,6,16,18,17,</t>
  </si>
  <si>
    <t>15,22,21,23,14,30,28,32,20,7,1,2,19,27,26,12,4,3,31,8,25,5,13,24,10,9,11,29,6,17,16,18,,,,,,,,,,,,,,,,,,,,,,,,,,,,,,,,,,,,,,,,,,,,,,,,,,,,,,,,,,,,,,,,,,,,,,,,,,,,,,,,,,,,,,,,,,,,,,,,,,,,,,,,,,,,,,,,,,,,,,,,,,,,,,,,,,,,,,,,,,,,,,,,,, with distance 110.88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</si>
</sst>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_(* #,##0_);_(* \(#,##0\);_(* &quot;-&quot;??_);_(@_)"/>
    <numFmt numFmtId="167" formatCode="0.0"/>
  </numFmts>
  <fonts count="56"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sz val="12"/>
      <color rgb="FFFF0000"/>
      <name val="Calibri"/>
      <family val="2"/>
      <scheme val="minor"/>
    </font>
    <font>
      <sz val="12"/>
      <color rgb="FF000000"/>
      <name val="Calibri"/>
      <family val="2"/>
      <scheme val="minor"/>
    </font>
    <font>
      <sz val="12"/>
      <name val="Calibri"/>
      <family val="2"/>
      <scheme val="minor"/>
    </font>
    <font>
      <b/>
      <sz val="10"/>
      <name val="Times New Roman"/>
      <family val="1"/>
    </font>
    <font>
      <sz val="10"/>
      <color rgb="FF00000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sz val="9"/>
      <color rgb="FF000000"/>
      <name val="Times New Roman"/>
      <family val="1"/>
    </font>
    <font>
      <sz val="10"/>
      <color rgb="FF000000"/>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2"/>
      <color rgb="FFFF0000"/>
      <name val="Times New Roman"/>
      <family val="1"/>
    </font>
    <font>
      <sz val="14"/>
      <name val="Times New Roman"/>
      <family val="1"/>
    </font>
    <font>
      <b/>
      <sz val="14"/>
      <name val="Times New Roman"/>
      <family val="1"/>
    </font>
    <font>
      <sz val="11"/>
      <name val="Calibri"/>
      <family val="2"/>
      <scheme val="minor"/>
    </font>
    <font>
      <sz val="11"/>
      <name val="Calibri"/>
      <family val="2"/>
    </font>
    <font>
      <sz val="10"/>
      <color rgb="FF000000"/>
      <name val="Calibri"/>
      <family val="2"/>
    </font>
    <font>
      <sz val="11"/>
      <name val="Arial"/>
      <family val="2"/>
    </font>
    <font>
      <sz val="11"/>
      <color rgb="FF000000"/>
      <name val="Calibri"/>
      <family val="2"/>
    </font>
    <font>
      <sz val="9"/>
      <name val="Times New Roman"/>
      <family val="1"/>
    </font>
    <font>
      <sz val="9"/>
      <color theme="1"/>
      <name val="Arial"/>
      <family val="2"/>
    </font>
    <font>
      <sz val="9"/>
      <color theme="1"/>
      <name val="Times New Roman"/>
      <family val="1"/>
    </font>
    <font>
      <sz val="10"/>
      <color rgb="FFFF0000"/>
      <name val="Times New Roman"/>
      <family val="1"/>
    </font>
    <font>
      <sz val="11"/>
      <color theme="1"/>
      <name val="Times New Roman"/>
      <family val="1"/>
    </font>
    <font>
      <b/>
      <sz val="12"/>
      <color rgb="FF202124"/>
      <name val="Times New Roman"/>
      <family val="1"/>
    </font>
    <font>
      <sz val="12"/>
      <color rgb="FF202124"/>
      <name val="Times New Roman"/>
      <family val="1"/>
    </font>
    <font>
      <sz val="14"/>
      <name val="Arial"/>
      <family val="2"/>
    </font>
    <font>
      <sz val="14"/>
      <color theme="1"/>
      <name val="Times New Roman"/>
      <family val="1"/>
    </font>
    <font>
      <sz val="14"/>
      <color rgb="FF000000"/>
      <name val="Times New Roman"/>
      <family val="1"/>
    </font>
    <font>
      <b/>
      <sz val="14"/>
      <name val="Arial"/>
      <family val="2"/>
    </font>
    <font>
      <b/>
      <sz val="10"/>
      <color indexed="17"/>
      <name val="Times New Roman"/>
      <family val="1"/>
    </font>
    <font>
      <sz val="16"/>
      <color rgb="FF000000"/>
      <name val="Times New Roman"/>
      <family val="1"/>
    </font>
    <font>
      <sz val="16"/>
      <color rgb="FFFF0000"/>
      <name val="Times New Roman"/>
      <family val="1"/>
    </font>
    <font>
      <sz val="20"/>
      <color rgb="FF000000"/>
      <name val="Times New Roman"/>
      <family val="1"/>
    </font>
    <font>
      <b/>
      <sz val="20"/>
      <name val="Times New Roman"/>
      <family val="1"/>
    </font>
    <font>
      <sz val="16"/>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theme="4" tint="0.59999389629810485"/>
        <bgColor indexed="64"/>
      </patternFill>
    </fill>
    <fill>
      <patternFill patternType="solid">
        <fgColor theme="3" tint="0.79998168889431442"/>
        <bgColor rgb="FF000000"/>
      </patternFill>
    </fill>
    <fill>
      <patternFill patternType="solid">
        <fgColor rgb="FFFFFF00"/>
        <bgColor indexed="64"/>
      </patternFill>
    </fill>
    <fill>
      <patternFill patternType="solid">
        <fgColor rgb="FFFF0000"/>
        <bgColor indexed="64"/>
      </patternFill>
    </fill>
    <fill>
      <patternFill patternType="solid">
        <fgColor rgb="FFFFFF00"/>
        <bgColor rgb="FF000000"/>
      </patternFill>
    </fill>
  </fills>
  <borders count="4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style="thin">
        <color auto="1"/>
      </left>
      <right style="thin">
        <color auto="1"/>
      </right>
      <top/>
      <bottom/>
      <diagonal/>
    </border>
    <border>
      <left/>
      <right style="thick">
        <color auto="1"/>
      </right>
      <top style="medium">
        <color auto="1"/>
      </top>
      <bottom/>
      <diagonal/>
    </border>
    <border>
      <left/>
      <right/>
      <top style="thin">
        <color indexed="64"/>
      </top>
      <bottom style="thin">
        <color indexed="64"/>
      </bottom>
      <diagonal/>
    </border>
  </borders>
  <cellStyleXfs count="5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8" fillId="0" borderId="0" applyFont="0" applyFill="0" applyBorder="0" applyAlignment="0" applyProtection="0"/>
    <xf numFmtId="0" fontId="4" fillId="0" borderId="0" applyNumberFormat="0" applyFill="0" applyBorder="0" applyAlignment="0" applyProtection="0"/>
  </cellStyleXfs>
  <cellXfs count="37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right"/>
    </xf>
    <xf numFmtId="164" fontId="0" fillId="0" borderId="0" xfId="0" applyNumberFormat="1"/>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164" fontId="0" fillId="0" borderId="0" xfId="0" quotePrefix="1" applyNumberFormat="1" applyAlignment="1">
      <alignment horizontal="center"/>
    </xf>
    <xf numFmtId="164" fontId="0" fillId="0" borderId="0" xfId="0" applyNumberFormat="1" applyAlignment="1">
      <alignment horizontal="center"/>
    </xf>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0" fillId="0" borderId="1" xfId="0" applyBorder="1"/>
    <xf numFmtId="0" fontId="0" fillId="0" borderId="1" xfId="0" applyBorder="1" applyAlignment="1">
      <alignment horizontal="center" wrapText="1"/>
    </xf>
    <xf numFmtId="0" fontId="6" fillId="0" borderId="0" xfId="0" applyFont="1" applyAlignment="1">
      <alignment vertical="top" wrapText="1"/>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0" fontId="0" fillId="0" borderId="0" xfId="0" applyAlignment="1">
      <alignment horizontal="center" vertical="top" wrapText="1"/>
    </xf>
    <xf numFmtId="0" fontId="11" fillId="0" borderId="0" xfId="0" applyFont="1" applyAlignment="1">
      <alignment horizontal="center"/>
    </xf>
    <xf numFmtId="165" fontId="0" fillId="0" borderId="0" xfId="0" applyNumberFormat="1" applyAlignment="1">
      <alignment horizontal="center"/>
    </xf>
    <xf numFmtId="164" fontId="12" fillId="0" borderId="0" xfId="0" applyNumberFormat="1" applyFont="1" applyAlignment="1">
      <alignment horizontal="center"/>
    </xf>
    <xf numFmtId="164" fontId="10" fillId="0" borderId="0" xfId="0" applyNumberFormat="1" applyFont="1" applyAlignment="1">
      <alignment horizontal="center"/>
    </xf>
    <xf numFmtId="1" fontId="0" fillId="2" borderId="20" xfId="0" applyNumberFormat="1" applyFill="1" applyBorder="1" applyAlignment="1">
      <alignment horizontal="center"/>
    </xf>
    <xf numFmtId="0" fontId="11" fillId="2" borderId="20" xfId="0" applyFont="1" applyFill="1" applyBorder="1" applyAlignment="1">
      <alignment horizontal="center"/>
    </xf>
    <xf numFmtId="0" fontId="0" fillId="2" borderId="20" xfId="0" applyFill="1" applyBorder="1" applyAlignment="1">
      <alignment horizontal="center"/>
    </xf>
    <xf numFmtId="0" fontId="0" fillId="2" borderId="20" xfId="0" applyFill="1" applyBorder="1"/>
    <xf numFmtId="1" fontId="0" fillId="0" borderId="0" xfId="0" quotePrefix="1" applyNumberFormat="1" applyAlignment="1">
      <alignment horizontal="center"/>
    </xf>
    <xf numFmtId="0" fontId="0" fillId="0" borderId="0" xfId="0" applyAlignment="1">
      <alignment horizontal="right"/>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0" fillId="2" borderId="22" xfId="0" applyFill="1" applyBorder="1" applyAlignment="1">
      <alignment horizontal="center" vertical="center"/>
    </xf>
    <xf numFmtId="0" fontId="8" fillId="0" borderId="24" xfId="0" applyFont="1" applyBorder="1" applyAlignment="1">
      <alignment horizontal="center" wrapText="1"/>
    </xf>
    <xf numFmtId="0" fontId="8" fillId="0" borderId="25" xfId="0" applyFont="1" applyBorder="1" applyAlignment="1">
      <alignment horizontal="center" wrapText="1"/>
    </xf>
    <xf numFmtId="0" fontId="0" fillId="0" borderId="26" xfId="0" applyBorder="1" applyAlignment="1">
      <alignment horizontal="center" wrapText="1"/>
    </xf>
    <xf numFmtId="0" fontId="15" fillId="0" borderId="9" xfId="0" applyFont="1" applyBorder="1" applyAlignment="1">
      <alignment horizontal="center"/>
    </xf>
    <xf numFmtId="0" fontId="9" fillId="0" borderId="1" xfId="0" applyFont="1" applyBorder="1" applyAlignment="1">
      <alignment horizontal="center" wrapText="1"/>
    </xf>
    <xf numFmtId="0" fontId="15" fillId="0" borderId="0" xfId="0" applyFont="1" applyAlignment="1">
      <alignment horizontal="center" wrapText="1"/>
    </xf>
    <xf numFmtId="0" fontId="1" fillId="4"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0" borderId="0" xfId="0" applyFont="1" applyAlignment="1">
      <alignment horizontal="center"/>
    </xf>
    <xf numFmtId="0" fontId="7" fillId="0" borderId="0" xfId="0" applyFont="1"/>
    <xf numFmtId="0" fontId="7" fillId="0" borderId="0" xfId="0" applyFont="1" applyAlignment="1">
      <alignment horizontal="center"/>
    </xf>
    <xf numFmtId="0" fontId="0" fillId="2" borderId="6" xfId="0" applyFill="1" applyBorder="1" applyAlignment="1">
      <alignment horizontal="center" vertical="center"/>
    </xf>
    <xf numFmtId="37" fontId="0" fillId="0" borderId="0" xfId="0" applyNumberFormat="1" applyAlignment="1">
      <alignment horizontal="center" vertical="top"/>
    </xf>
    <xf numFmtId="0" fontId="15" fillId="0" borderId="6" xfId="0" applyFont="1" applyBorder="1" applyAlignment="1">
      <alignment horizontal="center" wrapText="1"/>
    </xf>
    <xf numFmtId="0" fontId="15" fillId="0" borderId="0" xfId="0" applyFont="1" applyAlignment="1">
      <alignment horizontal="left" vertical="center"/>
    </xf>
    <xf numFmtId="0" fontId="0" fillId="0" borderId="0" xfId="0" quotePrefix="1" applyAlignment="1">
      <alignment vertical="top"/>
    </xf>
    <xf numFmtId="0" fontId="15" fillId="0" borderId="0" xfId="0" quotePrefix="1" applyFont="1" applyAlignment="1">
      <alignment horizontal="center"/>
    </xf>
    <xf numFmtId="0" fontId="15" fillId="0" borderId="0" xfId="0" applyFont="1" applyAlignment="1">
      <alignment horizontal="center"/>
    </xf>
    <xf numFmtId="0" fontId="15" fillId="0" borderId="0" xfId="0" applyFont="1"/>
    <xf numFmtId="0" fontId="19" fillId="0" borderId="0" xfId="0" applyFont="1"/>
    <xf numFmtId="0" fontId="8" fillId="0" borderId="30" xfId="0" applyFont="1" applyBorder="1" applyAlignment="1">
      <alignment horizontal="center" wrapText="1"/>
    </xf>
    <xf numFmtId="0" fontId="8" fillId="0" borderId="28" xfId="0" applyFont="1" applyBorder="1" applyAlignment="1">
      <alignment horizontal="center" wrapText="1"/>
    </xf>
    <xf numFmtId="0" fontId="15" fillId="0" borderId="31" xfId="0" applyFont="1" applyBorder="1" applyAlignment="1">
      <alignment horizontal="center" wrapText="1"/>
    </xf>
    <xf numFmtId="37" fontId="0" fillId="0" borderId="0" xfId="539" applyNumberFormat="1" applyFont="1" applyAlignment="1">
      <alignment horizontal="center" vertical="top"/>
    </xf>
    <xf numFmtId="1" fontId="15" fillId="5" borderId="28" xfId="0" applyNumberFormat="1" applyFont="1" applyFill="1" applyBorder="1" applyAlignment="1">
      <alignment horizontal="center"/>
    </xf>
    <xf numFmtId="0" fontId="8" fillId="0" borderId="0" xfId="0" applyFont="1" applyAlignment="1">
      <alignment horizontal="right" vertical="top" wrapText="1"/>
    </xf>
    <xf numFmtId="0" fontId="8" fillId="0" borderId="0" xfId="0" applyFont="1" applyAlignment="1">
      <alignment wrapText="1"/>
    </xf>
    <xf numFmtId="0" fontId="20" fillId="0" borderId="0" xfId="0" applyFont="1"/>
    <xf numFmtId="0" fontId="24" fillId="0" borderId="1" xfId="0" applyFont="1" applyBorder="1" applyAlignment="1">
      <alignment horizontal="center" wrapText="1"/>
    </xf>
    <xf numFmtId="0" fontId="7" fillId="0" borderId="0" xfId="0" applyFont="1" applyAlignment="1">
      <alignment wrapText="1"/>
    </xf>
    <xf numFmtId="0" fontId="7" fillId="0" borderId="0" xfId="0" applyFont="1" applyAlignment="1">
      <alignment horizontal="center" vertical="center"/>
    </xf>
    <xf numFmtId="0" fontId="19" fillId="0" borderId="0" xfId="0" quotePrefix="1" applyFont="1" applyAlignment="1">
      <alignment horizontal="center" vertical="center"/>
    </xf>
    <xf numFmtId="0" fontId="19" fillId="0" borderId="6" xfId="0" quotePrefix="1" applyFont="1" applyBorder="1" applyAlignment="1">
      <alignment horizontal="center" vertical="center" wrapText="1"/>
    </xf>
    <xf numFmtId="0" fontId="19" fillId="0" borderId="0" xfId="0" applyFont="1" applyAlignment="1">
      <alignment horizontal="right" vertical="top" wrapText="1"/>
    </xf>
    <xf numFmtId="0" fontId="6" fillId="0" borderId="0" xfId="0" applyFont="1" applyAlignment="1">
      <alignment horizontal="right" vertical="top" wrapText="1"/>
    </xf>
    <xf numFmtId="165" fontId="19" fillId="0" borderId="0" xfId="0" quotePrefix="1" applyNumberFormat="1" applyFont="1" applyAlignment="1">
      <alignment horizontal="center" vertical="center" wrapText="1"/>
    </xf>
    <xf numFmtId="0" fontId="25" fillId="4" borderId="6" xfId="0" applyFont="1" applyFill="1" applyBorder="1" applyAlignment="1">
      <alignment horizontal="center" vertical="center" wrapText="1" readingOrder="1"/>
    </xf>
    <xf numFmtId="0" fontId="19" fillId="0" borderId="0" xfId="0" applyFont="1" applyAlignment="1">
      <alignment wrapText="1"/>
    </xf>
    <xf numFmtId="0" fontId="6" fillId="0" borderId="0" xfId="0" applyFont="1" applyAlignment="1">
      <alignment wrapText="1"/>
    </xf>
    <xf numFmtId="0" fontId="19" fillId="0" borderId="0" xfId="0" applyFont="1" applyAlignment="1">
      <alignment horizontal="center" wrapText="1"/>
    </xf>
    <xf numFmtId="0" fontId="6" fillId="0" borderId="0" xfId="0" applyFont="1" applyAlignment="1">
      <alignment horizontal="center" wrapText="1"/>
    </xf>
    <xf numFmtId="0" fontId="26" fillId="0" borderId="0" xfId="0" applyFont="1" applyAlignment="1">
      <alignment horizontal="center"/>
    </xf>
    <xf numFmtId="0" fontId="19" fillId="0" borderId="0" xfId="0" quotePrefix="1" applyFont="1" applyAlignment="1">
      <alignment horizontal="center"/>
    </xf>
    <xf numFmtId="0" fontId="6" fillId="0" borderId="0" xfId="0" quotePrefix="1" applyFont="1" applyAlignment="1">
      <alignment horizontal="center"/>
    </xf>
    <xf numFmtId="0" fontId="19" fillId="0" borderId="0" xfId="0" applyFont="1" applyAlignment="1">
      <alignment horizontal="center" vertical="center"/>
    </xf>
    <xf numFmtId="0" fontId="27" fillId="2" borderId="22" xfId="0" applyFont="1" applyFill="1" applyBorder="1" applyAlignment="1">
      <alignment horizontal="center" vertical="center" wrapText="1"/>
    </xf>
    <xf numFmtId="0" fontId="27" fillId="0" borderId="23"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xf>
    <xf numFmtId="2" fontId="0" fillId="0" borderId="0" xfId="0" quotePrefix="1" applyNumberFormat="1" applyAlignment="1">
      <alignment horizontal="center"/>
    </xf>
    <xf numFmtId="0" fontId="19" fillId="0" borderId="0" xfId="0" quotePrefix="1" applyFont="1" applyAlignment="1">
      <alignment horizontal="left" vertical="top"/>
    </xf>
    <xf numFmtId="0" fontId="19" fillId="0" borderId="0" xfId="0" quotePrefix="1" applyFont="1" applyAlignment="1">
      <alignment horizontal="center" vertical="top"/>
    </xf>
    <xf numFmtId="0" fontId="19" fillId="0" borderId="8" xfId="0" applyFont="1" applyBorder="1" applyAlignment="1">
      <alignment horizontal="center" wrapText="1"/>
    </xf>
    <xf numFmtId="0" fontId="19" fillId="0" borderId="7" xfId="0" applyFont="1" applyBorder="1" applyAlignment="1">
      <alignment horizontal="center" wrapText="1"/>
    </xf>
    <xf numFmtId="0" fontId="28" fillId="0" borderId="0" xfId="0" applyFont="1" applyAlignment="1">
      <alignment horizontal="center"/>
    </xf>
    <xf numFmtId="0" fontId="7" fillId="0" borderId="0" xfId="0" applyFont="1" applyAlignment="1">
      <alignment vertical="center"/>
    </xf>
    <xf numFmtId="2" fontId="0" fillId="0" borderId="0" xfId="0" applyNumberFormat="1" applyAlignment="1">
      <alignment horizontal="center"/>
    </xf>
    <xf numFmtId="0" fontId="1" fillId="0" borderId="0" xfId="0" applyFont="1" applyAlignment="1">
      <alignment horizontal="center" wrapText="1"/>
    </xf>
    <xf numFmtId="0" fontId="13" fillId="0" borderId="34" xfId="0" applyFont="1" applyBorder="1" applyAlignment="1">
      <alignment horizontal="center"/>
    </xf>
    <xf numFmtId="1" fontId="7" fillId="0" borderId="0" xfId="0" quotePrefix="1" applyNumberFormat="1" applyFont="1" applyAlignment="1">
      <alignment horizontal="center"/>
    </xf>
    <xf numFmtId="166" fontId="15" fillId="0" borderId="0" xfId="539" quotePrefix="1" applyNumberFormat="1" applyFont="1" applyAlignment="1">
      <alignment vertical="top"/>
    </xf>
    <xf numFmtId="1" fontId="7" fillId="0" borderId="0" xfId="0" applyNumberFormat="1" applyFont="1" applyAlignment="1">
      <alignment horizontal="center"/>
    </xf>
    <xf numFmtId="0" fontId="23" fillId="0" borderId="0" xfId="0" applyFont="1" applyAlignment="1">
      <alignment horizontal="center" wrapText="1"/>
    </xf>
    <xf numFmtId="0" fontId="13" fillId="0" borderId="0" xfId="0" applyFont="1" applyAlignment="1">
      <alignment horizontal="center" wrapText="1"/>
    </xf>
    <xf numFmtId="1" fontId="7" fillId="0" borderId="0" xfId="0" applyNumberFormat="1" applyFont="1" applyAlignment="1">
      <alignment horizontal="center" wrapText="1"/>
    </xf>
    <xf numFmtId="0" fontId="15" fillId="0" borderId="0" xfId="0" quotePrefix="1" applyFont="1"/>
    <xf numFmtId="0" fontId="0" fillId="0" borderId="0" xfId="0" applyAlignment="1">
      <alignment vertical="top"/>
    </xf>
    <xf numFmtId="0" fontId="19" fillId="0" borderId="5" xfId="0" applyFont="1" applyBorder="1" applyAlignment="1">
      <alignment horizontal="center" wrapText="1"/>
    </xf>
    <xf numFmtId="0" fontId="19" fillId="0" borderId="1" xfId="0" applyFont="1" applyBorder="1" applyAlignment="1">
      <alignment horizontal="center" wrapText="1"/>
    </xf>
    <xf numFmtId="0" fontId="19" fillId="0" borderId="29" xfId="0" applyFont="1" applyBorder="1" applyAlignment="1">
      <alignment horizontal="center" wrapText="1"/>
    </xf>
    <xf numFmtId="0" fontId="19" fillId="0" borderId="9" xfId="0" applyFont="1" applyBorder="1" applyAlignment="1">
      <alignment horizontal="center" wrapText="1"/>
    </xf>
    <xf numFmtId="0" fontId="30" fillId="0" borderId="0" xfId="0" applyFont="1" applyAlignment="1">
      <alignment horizontal="center" vertical="center"/>
    </xf>
    <xf numFmtId="0" fontId="2" fillId="2" borderId="20" xfId="0" applyFont="1" applyFill="1" applyBorder="1" applyAlignment="1">
      <alignment horizontal="center"/>
    </xf>
    <xf numFmtId="0" fontId="0" fillId="0" borderId="0" xfId="0" applyAlignment="1">
      <alignment horizontal="left"/>
    </xf>
    <xf numFmtId="0" fontId="0" fillId="0" borderId="20" xfId="0" applyBorder="1" applyAlignment="1">
      <alignment horizontal="center"/>
    </xf>
    <xf numFmtId="0" fontId="15" fillId="0" borderId="0" xfId="0" applyFont="1" applyAlignment="1">
      <alignment vertical="top"/>
    </xf>
    <xf numFmtId="1" fontId="6" fillId="0" borderId="17" xfId="0" applyNumberFormat="1" applyFont="1" applyBorder="1" applyAlignment="1">
      <alignment horizontal="center" vertical="center" wrapText="1"/>
    </xf>
    <xf numFmtId="0" fontId="6" fillId="0" borderId="18" xfId="0" applyFont="1" applyBorder="1" applyAlignment="1">
      <alignment horizontal="center" vertical="center" wrapText="1"/>
    </xf>
    <xf numFmtId="1" fontId="15" fillId="0" borderId="28" xfId="0" applyNumberFormat="1" applyFont="1" applyBorder="1" applyAlignment="1">
      <alignment horizontal="center"/>
    </xf>
    <xf numFmtId="0" fontId="6" fillId="0" borderId="0" xfId="0" quotePrefix="1" applyFont="1"/>
    <xf numFmtId="0" fontId="0" fillId="0" borderId="2" xfId="0" applyBorder="1" applyAlignment="1">
      <alignment horizontal="center"/>
    </xf>
    <xf numFmtId="0" fontId="0" fillId="0" borderId="4" xfId="0" applyBorder="1" applyAlignment="1">
      <alignment horizontal="center"/>
    </xf>
    <xf numFmtId="164" fontId="19" fillId="0" borderId="0" xfId="0" quotePrefix="1" applyNumberFormat="1" applyFont="1" applyAlignment="1">
      <alignment vertical="center" wrapText="1"/>
    </xf>
    <xf numFmtId="0" fontId="31" fillId="0" borderId="17" xfId="0" quotePrefix="1" applyFont="1" applyBorder="1" applyAlignment="1">
      <alignment horizontal="center" vertical="center" wrapText="1"/>
    </xf>
    <xf numFmtId="1" fontId="31" fillId="0" borderId="6" xfId="0" quotePrefix="1" applyNumberFormat="1" applyFont="1" applyBorder="1" applyAlignment="1">
      <alignment horizontal="center" vertical="center"/>
    </xf>
    <xf numFmtId="1" fontId="31" fillId="0" borderId="6" xfId="0" quotePrefix="1" applyNumberFormat="1" applyFont="1" applyBorder="1" applyAlignment="1">
      <alignment horizontal="center" vertical="center" wrapText="1"/>
    </xf>
    <xf numFmtId="0" fontId="32" fillId="0" borderId="0" xfId="0" applyFont="1" applyAlignment="1">
      <alignment vertical="center"/>
    </xf>
    <xf numFmtId="0" fontId="32" fillId="0" borderId="0" xfId="0" applyFont="1"/>
    <xf numFmtId="0" fontId="23" fillId="0" borderId="0" xfId="0" applyFont="1" applyAlignment="1">
      <alignment horizontal="center" vertical="center" wrapText="1"/>
    </xf>
    <xf numFmtId="1" fontId="0" fillId="0" borderId="36" xfId="0" applyNumberFormat="1" applyBorder="1" applyAlignment="1">
      <alignment horizontal="center"/>
    </xf>
    <xf numFmtId="164" fontId="0" fillId="0" borderId="36" xfId="0" applyNumberFormat="1" applyBorder="1" applyAlignment="1">
      <alignment horizontal="center"/>
    </xf>
    <xf numFmtId="0" fontId="1" fillId="2" borderId="20" xfId="0" applyFont="1" applyFill="1" applyBorder="1" applyAlignment="1">
      <alignment horizontal="center"/>
    </xf>
    <xf numFmtId="0" fontId="4" fillId="0" borderId="0" xfId="540"/>
    <xf numFmtId="0" fontId="27" fillId="0" borderId="0" xfId="0" applyFont="1" applyAlignment="1">
      <alignment horizontal="center" wrapText="1"/>
    </xf>
    <xf numFmtId="0" fontId="27" fillId="0" borderId="0" xfId="0" applyFont="1"/>
    <xf numFmtId="0" fontId="29" fillId="0" borderId="0" xfId="0" applyFont="1" applyAlignment="1">
      <alignment horizontal="center" wrapText="1"/>
    </xf>
    <xf numFmtId="4" fontId="34" fillId="0" borderId="20" xfId="0" applyNumberFormat="1" applyFont="1" applyBorder="1" applyAlignment="1">
      <alignment horizontal="center" vertical="center"/>
    </xf>
    <xf numFmtId="2" fontId="15" fillId="0" borderId="0" xfId="0" quotePrefix="1" applyNumberFormat="1" applyFont="1" applyAlignment="1">
      <alignment horizontal="center"/>
    </xf>
    <xf numFmtId="167" fontId="19" fillId="0" borderId="0" xfId="0" quotePrefix="1" applyNumberFormat="1" applyFont="1" applyAlignment="1">
      <alignment horizontal="center" vertical="top"/>
    </xf>
    <xf numFmtId="167" fontId="14" fillId="0" borderId="32" xfId="0" applyNumberFormat="1" applyFont="1" applyBorder="1" applyAlignment="1">
      <alignment horizontal="center" vertical="center"/>
    </xf>
    <xf numFmtId="2" fontId="6" fillId="0" borderId="16" xfId="0" applyNumberFormat="1" applyFont="1" applyBorder="1" applyAlignment="1">
      <alignment horizontal="center" vertical="center" wrapText="1"/>
    </xf>
    <xf numFmtId="0" fontId="15" fillId="0" borderId="20" xfId="0" applyFont="1" applyBorder="1" applyAlignment="1">
      <alignment horizontal="center" wrapText="1"/>
    </xf>
    <xf numFmtId="1" fontId="15" fillId="0" borderId="0" xfId="0" applyNumberFormat="1" applyFont="1"/>
    <xf numFmtId="1" fontId="15" fillId="0" borderId="0" xfId="0" applyNumberFormat="1" applyFont="1" applyAlignment="1">
      <alignment horizontal="center"/>
    </xf>
    <xf numFmtId="0" fontId="1" fillId="0" borderId="0" xfId="0" quotePrefix="1" applyFont="1" applyAlignment="1">
      <alignment horizontal="center" wrapText="1"/>
    </xf>
    <xf numFmtId="0" fontId="7" fillId="2" borderId="20" xfId="0" applyFont="1" applyFill="1" applyBorder="1" applyAlignment="1">
      <alignment vertical="center"/>
    </xf>
    <xf numFmtId="0" fontId="0" fillId="8" borderId="20" xfId="0" applyFill="1" applyBorder="1"/>
    <xf numFmtId="0" fontId="7" fillId="0" borderId="0" xfId="0" quotePrefix="1" applyFont="1" applyAlignment="1">
      <alignment horizontal="center" vertical="center"/>
    </xf>
    <xf numFmtId="0" fontId="0" fillId="2" borderId="20" xfId="0" applyFill="1" applyBorder="1" applyAlignment="1">
      <alignment horizontal="center" vertical="center"/>
    </xf>
    <xf numFmtId="0" fontId="37" fillId="8" borderId="20" xfId="0" applyFont="1" applyFill="1" applyBorder="1" applyAlignment="1">
      <alignment horizontal="center" vertical="center" wrapText="1"/>
    </xf>
    <xf numFmtId="1" fontId="36" fillId="7" borderId="20" xfId="0" applyNumberFormat="1" applyFont="1" applyFill="1" applyBorder="1" applyAlignment="1">
      <alignment horizontal="center"/>
    </xf>
    <xf numFmtId="0" fontId="38" fillId="0" borderId="0" xfId="0" applyFont="1" applyAlignment="1">
      <alignment horizontal="right"/>
    </xf>
    <xf numFmtId="0" fontId="38" fillId="0" borderId="32" xfId="0" applyFont="1" applyBorder="1" applyAlignment="1">
      <alignment horizontal="center"/>
    </xf>
    <xf numFmtId="4" fontId="38" fillId="10" borderId="28" xfId="0" applyNumberFormat="1" applyFont="1" applyFill="1" applyBorder="1" applyAlignment="1">
      <alignment horizontal="center"/>
    </xf>
    <xf numFmtId="4" fontId="38" fillId="10" borderId="14" xfId="0" applyNumberFormat="1" applyFont="1" applyFill="1" applyBorder="1" applyAlignment="1">
      <alignment horizontal="center"/>
    </xf>
    <xf numFmtId="0" fontId="1" fillId="0" borderId="6" xfId="0" applyFont="1" applyBorder="1" applyAlignment="1">
      <alignment horizontal="center"/>
    </xf>
    <xf numFmtId="0" fontId="6" fillId="0" borderId="0" xfId="0" applyFont="1" applyAlignment="1">
      <alignment horizontal="center" vertical="center"/>
    </xf>
    <xf numFmtId="0" fontId="8" fillId="0" borderId="0" xfId="0" quotePrefix="1" applyFont="1" applyAlignment="1">
      <alignment horizontal="center"/>
    </xf>
    <xf numFmtId="0" fontId="39" fillId="0" borderId="0" xfId="0" applyFont="1" applyAlignment="1">
      <alignment horizontal="center"/>
    </xf>
    <xf numFmtId="0" fontId="39" fillId="0" borderId="0" xfId="0" quotePrefix="1" applyFont="1"/>
    <xf numFmtId="0" fontId="39" fillId="0" borderId="0" xfId="0" quotePrefix="1" applyFont="1" applyAlignment="1">
      <alignment horizontal="left"/>
    </xf>
    <xf numFmtId="0" fontId="8" fillId="0" borderId="0" xfId="0" applyFont="1" applyAlignment="1">
      <alignment horizontal="center"/>
    </xf>
    <xf numFmtId="0" fontId="40" fillId="0" borderId="0" xfId="0" applyFont="1" applyAlignment="1">
      <alignment horizontal="center"/>
    </xf>
    <xf numFmtId="0" fontId="8" fillId="0" borderId="0" xfId="0" quotePrefix="1" applyFont="1"/>
    <xf numFmtId="0" fontId="8" fillId="0" borderId="0" xfId="0" quotePrefix="1" applyFont="1" applyAlignment="1">
      <alignment horizontal="left"/>
    </xf>
    <xf numFmtId="1" fontId="8" fillId="0" borderId="0" xfId="0" applyNumberFormat="1" applyFont="1" applyAlignment="1">
      <alignment horizontal="center"/>
    </xf>
    <xf numFmtId="0" fontId="41" fillId="0" borderId="9" xfId="0" applyFont="1" applyBorder="1" applyAlignment="1">
      <alignment horizontal="left" vertical="center" wrapText="1"/>
    </xf>
    <xf numFmtId="167" fontId="7" fillId="0" borderId="0" xfId="0" quotePrefix="1" applyNumberFormat="1" applyFont="1" applyAlignment="1">
      <alignment horizontal="center"/>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67" fontId="31" fillId="0" borderId="18" xfId="0" applyNumberFormat="1" applyFont="1" applyBorder="1" applyAlignment="1">
      <alignment horizontal="center" vertical="center" wrapText="1"/>
    </xf>
    <xf numFmtId="1" fontId="7" fillId="0" borderId="0" xfId="0" applyNumberFormat="1" applyFont="1" applyAlignment="1">
      <alignment wrapText="1"/>
    </xf>
    <xf numFmtId="1" fontId="19" fillId="0" borderId="0" xfId="0" quotePrefix="1" applyNumberFormat="1" applyFont="1" applyAlignment="1">
      <alignment horizontal="center" vertical="center" wrapText="1"/>
    </xf>
    <xf numFmtId="0" fontId="8" fillId="0" borderId="0" xfId="0" applyFont="1" applyAlignment="1">
      <alignment horizontal="center" wrapText="1"/>
    </xf>
    <xf numFmtId="1" fontId="7" fillId="0" borderId="0" xfId="0" applyNumberFormat="1" applyFont="1" applyAlignment="1">
      <alignment horizontal="center" vertical="center" wrapText="1"/>
    </xf>
    <xf numFmtId="0" fontId="7" fillId="0" borderId="27" xfId="0" applyFont="1" applyBorder="1" applyAlignment="1">
      <alignment horizontal="right" vertical="center" wrapText="1"/>
    </xf>
    <xf numFmtId="0" fontId="19" fillId="2" borderId="20" xfId="0" quotePrefix="1" applyFont="1" applyFill="1" applyBorder="1" applyAlignment="1">
      <alignment horizontal="center" vertical="center"/>
    </xf>
    <xf numFmtId="0" fontId="7" fillId="0" borderId="0" xfId="0" quotePrefix="1" applyFont="1" applyAlignment="1">
      <alignment horizontal="left" vertical="top"/>
    </xf>
    <xf numFmtId="0" fontId="42" fillId="0" borderId="0" xfId="0" quotePrefix="1" applyFont="1" applyAlignment="1">
      <alignment horizontal="left" vertical="top"/>
    </xf>
    <xf numFmtId="0" fontId="29" fillId="0" borderId="0" xfId="0" applyFont="1" applyAlignment="1">
      <alignment horizontal="right" vertical="center" wrapText="1"/>
    </xf>
    <xf numFmtId="0" fontId="43" fillId="0" borderId="0" xfId="0" applyFont="1" applyAlignment="1">
      <alignment horizontal="right" vertical="center" wrapText="1"/>
    </xf>
    <xf numFmtId="0" fontId="44" fillId="0" borderId="0" xfId="0" applyFont="1"/>
    <xf numFmtId="0" fontId="45" fillId="0" borderId="0" xfId="0" applyFont="1"/>
    <xf numFmtId="0" fontId="0" fillId="0" borderId="0" xfId="0" applyAlignment="1">
      <alignment wrapText="1"/>
    </xf>
    <xf numFmtId="0" fontId="46" fillId="0" borderId="0" xfId="0" applyFont="1"/>
    <xf numFmtId="0" fontId="46" fillId="0" borderId="0" xfId="0" applyFont="1" applyAlignment="1">
      <alignment horizontal="center"/>
    </xf>
    <xf numFmtId="0" fontId="46" fillId="0" borderId="0" xfId="0" applyFont="1" applyAlignment="1">
      <alignment horizontal="left" vertical="top"/>
    </xf>
    <xf numFmtId="0" fontId="46" fillId="0" borderId="4" xfId="0"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6" xfId="0" applyFont="1" applyBorder="1" applyAlignment="1">
      <alignment horizontal="center"/>
    </xf>
    <xf numFmtId="0" fontId="46" fillId="0" borderId="6" xfId="0" applyFont="1" applyBorder="1" applyAlignment="1">
      <alignment horizontal="right"/>
    </xf>
    <xf numFmtId="0" fontId="32" fillId="0" borderId="0" xfId="0" applyFont="1" applyAlignment="1">
      <alignment horizontal="center" wrapText="1"/>
    </xf>
    <xf numFmtId="0" fontId="47" fillId="0" borderId="0" xfId="0" applyFont="1" applyAlignment="1">
      <alignment horizontal="center" wrapText="1"/>
    </xf>
    <xf numFmtId="0" fontId="48" fillId="0" borderId="0" xfId="0" applyFont="1" applyAlignment="1">
      <alignment horizontal="center" wrapText="1"/>
    </xf>
    <xf numFmtId="0" fontId="32" fillId="0" borderId="0" xfId="0" quotePrefix="1" applyFont="1" applyAlignment="1">
      <alignment horizontal="center" wrapText="1"/>
    </xf>
    <xf numFmtId="0" fontId="32" fillId="0" borderId="0" xfId="0" applyFont="1" applyAlignment="1">
      <alignment horizontal="center" vertical="top"/>
    </xf>
    <xf numFmtId="0" fontId="47" fillId="0" borderId="20" xfId="0" quotePrefix="1" applyFont="1" applyBorder="1" applyAlignment="1">
      <alignment horizontal="center" vertical="top"/>
    </xf>
    <xf numFmtId="0" fontId="32" fillId="0" borderId="0" xfId="0" quotePrefix="1" applyFont="1" applyAlignment="1">
      <alignment horizontal="left" vertical="top" wrapText="1"/>
    </xf>
    <xf numFmtId="0" fontId="32" fillId="0" borderId="0" xfId="0" applyFont="1" applyAlignment="1">
      <alignment horizontal="left" vertical="top" wrapText="1"/>
    </xf>
    <xf numFmtId="0" fontId="47" fillId="0" borderId="0" xfId="0" applyFont="1" applyAlignment="1">
      <alignment horizontal="center" vertical="top" wrapText="1"/>
    </xf>
    <xf numFmtId="0" fontId="48" fillId="0" borderId="0" xfId="0" applyFont="1" applyAlignment="1">
      <alignment horizontal="center" vertical="top" wrapText="1"/>
    </xf>
    <xf numFmtId="0" fontId="46" fillId="0" borderId="0" xfId="0" quotePrefix="1" applyFont="1" applyAlignment="1">
      <alignment horizontal="center" vertical="top"/>
    </xf>
    <xf numFmtId="0" fontId="46" fillId="0" borderId="0" xfId="0" applyFont="1" applyAlignment="1">
      <alignment horizontal="center" vertical="top"/>
    </xf>
    <xf numFmtId="0" fontId="46" fillId="0" borderId="0" xfId="0" applyFont="1" applyAlignment="1">
      <alignment horizontal="center" vertical="top" wrapText="1"/>
    </xf>
    <xf numFmtId="1" fontId="46" fillId="0" borderId="0" xfId="0" applyNumberFormat="1" applyFont="1" applyAlignment="1">
      <alignment horizontal="center" vertical="top" wrapText="1"/>
    </xf>
    <xf numFmtId="1" fontId="46" fillId="0" borderId="0" xfId="0" quotePrefix="1" applyNumberFormat="1" applyFont="1" applyAlignment="1">
      <alignment horizontal="center" vertical="top" wrapText="1"/>
    </xf>
    <xf numFmtId="167" fontId="48" fillId="0" borderId="32" xfId="0" applyNumberFormat="1" applyFont="1" applyBorder="1" applyAlignment="1">
      <alignment horizontal="center" vertical="center"/>
    </xf>
    <xf numFmtId="0" fontId="32" fillId="0" borderId="20" xfId="0" applyFont="1" applyBorder="1" applyAlignment="1">
      <alignment horizontal="center" vertical="top"/>
    </xf>
    <xf numFmtId="0" fontId="47" fillId="0" borderId="37" xfId="0" quotePrefix="1" applyFont="1" applyBorder="1" applyAlignment="1">
      <alignment horizontal="center" vertical="top"/>
    </xf>
    <xf numFmtId="0" fontId="46" fillId="0" borderId="20" xfId="0" applyFont="1" applyBorder="1" applyAlignment="1">
      <alignment horizontal="center" vertical="top"/>
    </xf>
    <xf numFmtId="0" fontId="1" fillId="0" borderId="20" xfId="0" applyFont="1" applyBorder="1" applyAlignment="1">
      <alignment horizontal="center"/>
    </xf>
    <xf numFmtId="0" fontId="49" fillId="0" borderId="38" xfId="0" applyFont="1" applyBorder="1" applyAlignment="1">
      <alignment horizontal="center" wrapText="1"/>
    </xf>
    <xf numFmtId="0" fontId="49" fillId="0" borderId="20" xfId="0" applyFont="1" applyBorder="1" applyAlignment="1">
      <alignment horizontal="center"/>
    </xf>
    <xf numFmtId="0" fontId="49" fillId="0" borderId="20" xfId="0" applyFont="1" applyBorder="1" applyAlignment="1">
      <alignment horizontal="center" vertical="center"/>
    </xf>
    <xf numFmtId="1" fontId="49" fillId="0" borderId="20" xfId="0" applyNumberFormat="1" applyFont="1" applyBorder="1" applyAlignment="1">
      <alignment horizontal="center" vertical="center"/>
    </xf>
    <xf numFmtId="0" fontId="19" fillId="0" borderId="6" xfId="0" applyFont="1" applyBorder="1" applyAlignment="1">
      <alignment horizontal="center" vertical="top" wrapText="1"/>
    </xf>
    <xf numFmtId="0" fontId="19" fillId="0" borderId="0" xfId="0" applyFont="1" applyAlignment="1">
      <alignment horizontal="center" vertical="top" wrapText="1"/>
    </xf>
    <xf numFmtId="0" fontId="46" fillId="0" borderId="0" xfId="0" applyFont="1" applyAlignment="1">
      <alignment horizontal="center" vertical="center"/>
    </xf>
    <xf numFmtId="167" fontId="48" fillId="8" borderId="32"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9" fillId="0" borderId="8" xfId="0" quotePrefix="1" applyFont="1" applyBorder="1" applyAlignment="1">
      <alignment horizontal="center" vertical="center" wrapText="1"/>
    </xf>
    <xf numFmtId="164" fontId="21" fillId="2" borderId="6" xfId="0" quotePrefix="1" applyNumberFormat="1" applyFont="1" applyFill="1" applyBorder="1" applyAlignment="1">
      <alignment vertical="top" wrapText="1"/>
    </xf>
    <xf numFmtId="164" fontId="22" fillId="0" borderId="1" xfId="0" applyNumberFormat="1" applyFont="1" applyBorder="1" applyAlignment="1">
      <alignment vertical="top" wrapText="1"/>
    </xf>
    <xf numFmtId="0" fontId="19" fillId="8" borderId="8" xfId="0" applyFont="1" applyFill="1" applyBorder="1" applyAlignment="1">
      <alignment horizontal="center" wrapText="1"/>
    </xf>
    <xf numFmtId="0" fontId="19" fillId="8" borderId="1" xfId="0" applyFont="1" applyFill="1" applyBorder="1" applyAlignment="1">
      <alignment horizontal="center" wrapText="1"/>
    </xf>
    <xf numFmtId="49" fontId="15" fillId="0" borderId="0" xfId="0" applyNumberFormat="1" applyFont="1" applyAlignment="1">
      <alignment horizontal="center" vertical="center" wrapText="1"/>
    </xf>
    <xf numFmtId="49" fontId="22" fillId="0" borderId="1" xfId="0" applyNumberFormat="1" applyFont="1" applyBorder="1" applyAlignment="1">
      <alignment horizontal="center" vertical="center" wrapText="1"/>
    </xf>
    <xf numFmtId="2" fontId="22" fillId="0" borderId="1" xfId="0" applyNumberFormat="1" applyFont="1" applyBorder="1" applyAlignment="1">
      <alignment horizontal="left" vertical="top" wrapText="1"/>
    </xf>
    <xf numFmtId="0" fontId="27" fillId="0" borderId="0" xfId="0" applyFont="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32" xfId="0" applyNumberFormat="1" applyFont="1" applyBorder="1" applyAlignment="1">
      <alignment horizontal="center"/>
    </xf>
    <xf numFmtId="1" fontId="19"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9"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1" fontId="50" fillId="2" borderId="19" xfId="0" applyNumberFormat="1" applyFont="1" applyFill="1" applyBorder="1" applyAlignment="1">
      <alignment horizontal="center"/>
    </xf>
    <xf numFmtId="167" fontId="7" fillId="0" borderId="15" xfId="0" applyNumberFormat="1" applyFont="1" applyBorder="1" applyAlignment="1">
      <alignment horizontal="center"/>
    </xf>
    <xf numFmtId="0" fontId="7" fillId="0" borderId="15" xfId="0" applyFont="1" applyBorder="1" applyAlignment="1">
      <alignment horizontal="center"/>
    </xf>
    <xf numFmtId="0" fontId="50" fillId="2" borderId="19" xfId="0" applyFont="1" applyFill="1" applyBorder="1" applyAlignment="1">
      <alignment horizontal="center"/>
    </xf>
    <xf numFmtId="0" fontId="50" fillId="2" borderId="20" xfId="0" applyFont="1" applyFill="1" applyBorder="1" applyAlignment="1">
      <alignment horizontal="center"/>
    </xf>
    <xf numFmtId="0" fontId="7" fillId="0" borderId="0" xfId="0" applyFont="1" applyAlignment="1">
      <alignment horizontal="right"/>
    </xf>
    <xf numFmtId="1" fontId="7" fillId="0" borderId="35" xfId="0" applyNumberFormat="1" applyFont="1" applyBorder="1" applyAlignment="1">
      <alignment horizontal="center"/>
    </xf>
    <xf numFmtId="167" fontId="7" fillId="0" borderId="35" xfId="0" applyNumberFormat="1" applyFont="1" applyBorder="1" applyAlignment="1">
      <alignment horizontal="center"/>
    </xf>
    <xf numFmtId="0" fontId="19" fillId="0" borderId="0" xfId="0" applyFont="1" applyAlignment="1">
      <alignment vertical="top" wrapText="1"/>
    </xf>
    <xf numFmtId="164" fontId="7" fillId="0" borderId="0" xfId="0" applyNumberFormat="1" applyFont="1"/>
    <xf numFmtId="0" fontId="39" fillId="0" borderId="0" xfId="0" applyFont="1" applyAlignment="1">
      <alignment horizontal="center" vertical="top" wrapText="1"/>
    </xf>
    <xf numFmtId="0" fontId="39" fillId="3" borderId="0" xfId="0" applyFont="1" applyFill="1"/>
    <xf numFmtId="0" fontId="39" fillId="0" borderId="0" xfId="0" quotePrefix="1" applyFont="1" applyAlignment="1">
      <alignment horizontal="center"/>
    </xf>
    <xf numFmtId="0" fontId="39" fillId="0" borderId="0" xfId="0" quotePrefix="1" applyFont="1" applyAlignment="1">
      <alignment horizontal="right"/>
    </xf>
    <xf numFmtId="0" fontId="7" fillId="0" borderId="33" xfId="0" applyFont="1" applyBorder="1"/>
    <xf numFmtId="1" fontId="0" fillId="0" borderId="1" xfId="0" applyNumberFormat="1" applyBorder="1" applyAlignment="1">
      <alignment horizontal="center"/>
    </xf>
    <xf numFmtId="0" fontId="7" fillId="0" borderId="0" xfId="0" applyFont="1" applyAlignment="1">
      <alignment horizontal="left"/>
    </xf>
    <xf numFmtId="1" fontId="7" fillId="8" borderId="6" xfId="0" quotePrefix="1" applyNumberFormat="1" applyFont="1" applyFill="1" applyBorder="1" applyAlignment="1">
      <alignment horizontal="center"/>
    </xf>
    <xf numFmtId="1" fontId="15" fillId="5" borderId="20" xfId="0" applyNumberFormat="1" applyFont="1" applyFill="1" applyBorder="1" applyAlignment="1">
      <alignment horizontal="center"/>
    </xf>
    <xf numFmtId="1" fontId="15" fillId="5" borderId="14" xfId="0" applyNumberFormat="1" applyFont="1" applyFill="1" applyBorder="1" applyAlignment="1">
      <alignment horizontal="center"/>
    </xf>
    <xf numFmtId="1" fontId="15" fillId="5" borderId="39" xfId="0" applyNumberFormat="1" applyFont="1" applyFill="1" applyBorder="1" applyAlignment="1">
      <alignment horizontal="center"/>
    </xf>
    <xf numFmtId="1" fontId="15" fillId="5" borderId="34" xfId="0" applyNumberFormat="1" applyFont="1" applyFill="1" applyBorder="1" applyAlignment="1">
      <alignment horizontal="center"/>
    </xf>
    <xf numFmtId="0" fontId="11" fillId="2" borderId="28" xfId="0" applyFont="1" applyFill="1" applyBorder="1" applyAlignment="1">
      <alignment horizontal="center"/>
    </xf>
    <xf numFmtId="0" fontId="19" fillId="2" borderId="20" xfId="0" applyFont="1" applyFill="1" applyBorder="1" applyAlignment="1">
      <alignment horizontal="center" vertical="center" wrapText="1"/>
    </xf>
    <xf numFmtId="164" fontId="15" fillId="0" borderId="0" xfId="0" quotePrefix="1" applyNumberFormat="1" applyFont="1" applyAlignment="1">
      <alignment horizontal="center"/>
    </xf>
    <xf numFmtId="1" fontId="14" fillId="0" borderId="32" xfId="0" applyNumberFormat="1" applyFont="1" applyBorder="1" applyAlignment="1">
      <alignment horizontal="center" vertical="center"/>
    </xf>
    <xf numFmtId="0" fontId="48" fillId="8" borderId="20" xfId="0" applyFont="1" applyFill="1" applyBorder="1" applyAlignment="1">
      <alignment horizontal="center" vertical="top" wrapText="1"/>
    </xf>
    <xf numFmtId="1" fontId="36" fillId="0" borderId="32" xfId="0" applyNumberFormat="1" applyFont="1" applyBorder="1" applyAlignment="1">
      <alignment horizontal="center"/>
    </xf>
    <xf numFmtId="1" fontId="35" fillId="0" borderId="20" xfId="0" applyNumberFormat="1" applyFont="1" applyBorder="1" applyAlignment="1">
      <alignment horizontal="center" vertical="center"/>
    </xf>
    <xf numFmtId="1" fontId="34" fillId="0" borderId="20" xfId="0" applyNumberFormat="1" applyFont="1" applyBorder="1" applyAlignment="1">
      <alignment horizontal="center" vertical="center"/>
    </xf>
    <xf numFmtId="1" fontId="7" fillId="0" borderId="0" xfId="0" applyNumberFormat="1" applyFont="1"/>
    <xf numFmtId="1" fontId="0" fillId="0" borderId="0" xfId="0" applyNumberFormat="1"/>
    <xf numFmtId="2" fontId="51" fillId="0" borderId="32" xfId="0" applyNumberFormat="1" applyFont="1" applyBorder="1" applyAlignment="1">
      <alignment horizontal="center" vertical="center"/>
    </xf>
    <xf numFmtId="2" fontId="52" fillId="0" borderId="32" xfId="0" applyNumberFormat="1" applyFont="1" applyBorder="1" applyAlignment="1">
      <alignment horizontal="center" vertical="center"/>
    </xf>
    <xf numFmtId="2" fontId="51" fillId="0" borderId="32" xfId="539" applyNumberFormat="1" applyFont="1" applyBorder="1" applyAlignment="1">
      <alignment horizontal="center" vertical="center"/>
    </xf>
    <xf numFmtId="2" fontId="7" fillId="8" borderId="6" xfId="0" quotePrefix="1" applyNumberFormat="1" applyFont="1" applyFill="1" applyBorder="1" applyAlignment="1">
      <alignment horizontal="center"/>
    </xf>
    <xf numFmtId="2" fontId="46" fillId="0" borderId="0" xfId="0" applyNumberFormat="1" applyFont="1" applyAlignment="1">
      <alignment horizontal="center" vertical="top" wrapText="1"/>
    </xf>
    <xf numFmtId="2" fontId="15" fillId="5" borderId="28" xfId="0" applyNumberFormat="1" applyFont="1" applyFill="1" applyBorder="1" applyAlignment="1">
      <alignment horizontal="center"/>
    </xf>
    <xf numFmtId="164" fontId="22" fillId="6" borderId="7" xfId="0" quotePrefix="1" applyNumberFormat="1" applyFont="1" applyFill="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2" fontId="53" fillId="0" borderId="32" xfId="0" applyNumberFormat="1" applyFont="1" applyBorder="1" applyAlignment="1">
      <alignment horizontal="center" vertical="center"/>
    </xf>
    <xf numFmtId="0" fontId="54" fillId="0" borderId="34" xfId="0" applyFont="1" applyBorder="1" applyAlignment="1">
      <alignment horizontal="center"/>
    </xf>
    <xf numFmtId="0" fontId="15" fillId="0" borderId="8" xfId="0" quotePrefix="1" applyFont="1" applyBorder="1" applyAlignment="1">
      <alignment horizontal="left" vertical="top" wrapText="1"/>
    </xf>
    <xf numFmtId="0" fontId="36" fillId="0" borderId="0" xfId="0" applyFont="1" applyAlignment="1">
      <alignment horizontal="center"/>
    </xf>
    <xf numFmtId="43" fontId="36" fillId="0" borderId="0" xfId="0" applyNumberFormat="1" applyFont="1"/>
    <xf numFmtId="0" fontId="36" fillId="0" borderId="0" xfId="0" applyFont="1"/>
    <xf numFmtId="0" fontId="55" fillId="0" borderId="0" xfId="0" applyFont="1" applyAlignment="1">
      <alignment horizontal="center" vertical="top" wrapText="1"/>
    </xf>
    <xf numFmtId="0" fontId="1" fillId="9" borderId="7" xfId="0" applyFont="1" applyFill="1" applyBorder="1" applyAlignment="1">
      <alignment horizontal="center" vertical="center" wrapText="1"/>
    </xf>
    <xf numFmtId="0" fontId="1" fillId="9" borderId="9" xfId="0" applyFont="1" applyFill="1" applyBorder="1" applyAlignment="1">
      <alignment horizontal="center" vertical="center" wrapText="1"/>
    </xf>
    <xf numFmtId="1" fontId="15" fillId="0" borderId="0" xfId="0" applyNumberFormat="1" applyFont="1" applyAlignment="1">
      <alignment horizontal="left" vertical="top" wrapText="1"/>
    </xf>
    <xf numFmtId="1" fontId="0" fillId="0" borderId="0" xfId="0" applyNumberFormat="1" applyAlignment="1">
      <alignment horizontal="left" vertical="top" wrapText="1"/>
    </xf>
    <xf numFmtId="0" fontId="19"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5" fillId="0" borderId="0" xfId="0" applyFont="1" applyAlignment="1">
      <alignment vertical="top" wrapText="1"/>
    </xf>
    <xf numFmtId="0" fontId="0" fillId="0" borderId="0" xfId="0" applyAlignment="1">
      <alignment vertical="top" wrapText="1"/>
    </xf>
    <xf numFmtId="0" fontId="15"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0" fillId="2" borderId="2" xfId="0" applyFill="1" applyBorder="1" applyAlignment="1">
      <alignment horizontal="center" vertical="center" wrapText="1"/>
    </xf>
    <xf numFmtId="0" fontId="0" fillId="2" borderId="23" xfId="0" applyFill="1" applyBorder="1" applyAlignment="1">
      <alignment horizontal="center" vertical="center" wrapText="1"/>
    </xf>
    <xf numFmtId="0" fontId="39" fillId="0" borderId="4" xfId="0" quotePrefix="1" applyFont="1" applyBorder="1" applyAlignment="1">
      <alignment horizontal="left" vertical="center" wrapText="1"/>
    </xf>
    <xf numFmtId="0" fontId="39" fillId="0" borderId="0" xfId="0" quotePrefix="1" applyFont="1" applyAlignment="1">
      <alignment horizontal="left" vertical="center" wrapText="1"/>
    </xf>
    <xf numFmtId="0" fontId="39" fillId="0" borderId="33" xfId="0" quotePrefix="1" applyFont="1" applyBorder="1" applyAlignment="1">
      <alignment horizontal="center" vertical="top" wrapText="1"/>
    </xf>
    <xf numFmtId="0" fontId="39" fillId="0" borderId="32" xfId="0" applyFont="1" applyBorder="1" applyAlignment="1">
      <alignment horizontal="center" vertical="top" wrapText="1"/>
    </xf>
    <xf numFmtId="0" fontId="7" fillId="0" borderId="0" xfId="0" applyFont="1" applyAlignment="1">
      <alignment horizontal="left" vertical="top" wrapText="1"/>
    </xf>
    <xf numFmtId="165" fontId="39" fillId="0" borderId="3" xfId="0" quotePrefix="1" applyNumberFormat="1" applyFont="1" applyBorder="1" applyAlignment="1">
      <alignment horizontal="left" vertical="center" wrapText="1"/>
    </xf>
    <xf numFmtId="0" fontId="39" fillId="0" borderId="3" xfId="0" applyFont="1" applyBorder="1" applyAlignment="1">
      <alignment horizontal="left" vertical="center" wrapText="1"/>
    </xf>
    <xf numFmtId="0" fontId="39" fillId="0" borderId="23" xfId="0" applyFont="1" applyBorder="1" applyAlignment="1">
      <alignment horizontal="left" vertical="center" wrapText="1"/>
    </xf>
    <xf numFmtId="0" fontId="15" fillId="0" borderId="7" xfId="0" quotePrefix="1" applyFont="1" applyBorder="1" applyAlignment="1">
      <alignment horizontal="lef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0" xfId="0" applyFont="1" applyAlignment="1">
      <alignment vertical="top" wrapText="1"/>
    </xf>
    <xf numFmtId="0" fontId="8" fillId="0" borderId="21" xfId="0" applyFont="1" applyBorder="1" applyAlignment="1">
      <alignment vertical="top" wrapText="1"/>
    </xf>
    <xf numFmtId="0" fontId="39" fillId="0" borderId="33" xfId="0" quotePrefix="1" applyFont="1" applyBorder="1" applyAlignment="1">
      <alignment horizontal="left" vertical="center" wrapText="1"/>
    </xf>
    <xf numFmtId="0" fontId="39" fillId="0" borderId="39" xfId="0" quotePrefix="1" applyFont="1" applyBorder="1" applyAlignment="1">
      <alignment horizontal="left" vertical="center" wrapText="1"/>
    </xf>
    <xf numFmtId="0" fontId="39" fillId="0" borderId="32" xfId="0" quotePrefix="1" applyFont="1" applyBorder="1" applyAlignment="1">
      <alignment horizontal="left" vertical="center" wrapText="1"/>
    </xf>
    <xf numFmtId="0" fontId="26" fillId="4" borderId="7"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0" fillId="4" borderId="27" xfId="0" applyFill="1" applyBorder="1" applyAlignment="1">
      <alignment horizontal="center" vertical="center"/>
    </xf>
    <xf numFmtId="0" fontId="15" fillId="4" borderId="2" xfId="0" applyFont="1" applyFill="1" applyBorder="1" applyAlignment="1">
      <alignment horizontal="center" vertical="center" wrapText="1"/>
    </xf>
    <xf numFmtId="0" fontId="0" fillId="4" borderId="23"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23"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9" xfId="0" applyBorder="1" applyAlignment="1">
      <alignment horizontal="left" wrapText="1"/>
    </xf>
    <xf numFmtId="0" fontId="15" fillId="0" borderId="0" xfId="0" applyFont="1" applyAlignment="1">
      <alignment horizontal="left" vertical="top" wrapText="1"/>
    </xf>
    <xf numFmtId="0" fontId="30" fillId="0" borderId="1" xfId="0" applyFont="1" applyBorder="1" applyAlignment="1">
      <alignment horizontal="center" vertical="center" wrapText="1"/>
    </xf>
    <xf numFmtId="0" fontId="19" fillId="0" borderId="0" xfId="0" applyFont="1" applyAlignment="1">
      <alignment horizontal="right" vertical="center" wrapText="1"/>
    </xf>
    <xf numFmtId="0" fontId="19" fillId="0" borderId="21" xfId="0" applyFont="1" applyBorder="1" applyAlignment="1">
      <alignment horizontal="right" vertical="center" wrapText="1"/>
    </xf>
    <xf numFmtId="0" fontId="15" fillId="0" borderId="0" xfId="0" applyFont="1" applyAlignment="1">
      <alignment wrapText="1"/>
    </xf>
    <xf numFmtId="0" fontId="0" fillId="0" borderId="13" xfId="0" applyBorder="1" applyAlignment="1">
      <alignment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164" fontId="39" fillId="2" borderId="7" xfId="0" quotePrefix="1" applyNumberFormat="1" applyFont="1" applyFill="1" applyBorder="1" applyAlignment="1">
      <alignment horizontal="left" vertical="center" wrapText="1"/>
    </xf>
    <xf numFmtId="164" fontId="39" fillId="2" borderId="8" xfId="0" quotePrefix="1" applyNumberFormat="1" applyFont="1" applyFill="1" applyBorder="1" applyAlignment="1">
      <alignment horizontal="left" vertical="center" wrapText="1"/>
    </xf>
    <xf numFmtId="164" fontId="39" fillId="2" borderId="9" xfId="0" quotePrefix="1" applyNumberFormat="1" applyFont="1" applyFill="1" applyBorder="1" applyAlignment="1">
      <alignment horizontal="left" vertical="center" wrapText="1"/>
    </xf>
    <xf numFmtId="164" fontId="8" fillId="0" borderId="0" xfId="0" applyNumberFormat="1" applyFont="1" applyAlignment="1">
      <alignment horizontal="left" vertical="top" wrapText="1"/>
    </xf>
    <xf numFmtId="2" fontId="22" fillId="0" borderId="0" xfId="0" applyNumberFormat="1" applyFont="1" applyAlignment="1">
      <alignment horizontal="left" vertical="top" wrapText="1"/>
    </xf>
    <xf numFmtId="0" fontId="46" fillId="2" borderId="7" xfId="0" applyFont="1" applyFill="1" applyBorder="1" applyAlignment="1">
      <alignment horizontal="left" vertical="top" wrapText="1"/>
    </xf>
    <xf numFmtId="0" fontId="46" fillId="2" borderId="1" xfId="0" applyFont="1" applyFill="1" applyBorder="1" applyAlignment="1">
      <alignment horizontal="left" vertical="top" wrapText="1"/>
    </xf>
    <xf numFmtId="0" fontId="46" fillId="2" borderId="29" xfId="0" applyFont="1" applyFill="1" applyBorder="1" applyAlignment="1">
      <alignment horizontal="left" vertical="top" wrapText="1"/>
    </xf>
    <xf numFmtId="0" fontId="46" fillId="0" borderId="1" xfId="0" applyFont="1" applyBorder="1" applyAlignment="1">
      <alignment vertical="center" wrapText="1"/>
    </xf>
    <xf numFmtId="0" fontId="46" fillId="0" borderId="7" xfId="0" applyFont="1" applyBorder="1" applyAlignment="1">
      <alignment horizontal="left" vertical="top" wrapText="1"/>
    </xf>
    <xf numFmtId="0" fontId="46" fillId="0" borderId="8" xfId="0" applyFont="1" applyBorder="1" applyAlignment="1">
      <alignment horizontal="left" vertical="top" wrapText="1"/>
    </xf>
    <xf numFmtId="0" fontId="46" fillId="0" borderId="9" xfId="0" applyFont="1" applyBorder="1" applyAlignment="1">
      <alignment horizontal="left" vertical="top" wrapText="1"/>
    </xf>
    <xf numFmtId="0" fontId="46" fillId="0" borderId="7" xfId="0" applyFont="1" applyBorder="1" applyAlignment="1">
      <alignment horizontal="left"/>
    </xf>
    <xf numFmtId="0" fontId="46" fillId="0" borderId="8" xfId="0" applyFont="1" applyBorder="1" applyAlignment="1">
      <alignment horizontal="left"/>
    </xf>
    <xf numFmtId="0" fontId="0" fillId="0" borderId="8" xfId="0" applyBorder="1"/>
    <xf numFmtId="0" fontId="0" fillId="0" borderId="9" xfId="0" applyBorder="1"/>
    <xf numFmtId="0" fontId="46" fillId="0" borderId="4" xfId="0" applyFont="1" applyBorder="1" applyAlignment="1">
      <alignment horizontal="left"/>
    </xf>
    <xf numFmtId="0" fontId="46" fillId="0" borderId="0" xfId="0" applyFont="1"/>
    <xf numFmtId="0" fontId="0" fillId="0" borderId="0" xfId="0"/>
  </cellXfs>
  <cellStyles count="541">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40"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Q3" max="200" min="1" page="10"/>
</file>

<file path=xl/ctrlProps/ctrlProp2.xml><?xml version="1.0" encoding="utf-8"?>
<formControlPr xmlns="http://schemas.microsoft.com/office/spreadsheetml/2009/9/main" objectType="Spin" dx="16" fmlaLink="GQ3" max="200" min="1" page="10" val="100"/>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225</xdr:col>
          <xdr:colOff>12700</xdr:colOff>
          <xdr:row>2</xdr:row>
          <xdr:rowOff>0</xdr:rowOff>
        </xdr:from>
        <xdr:to>
          <xdr:col>226</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199</xdr:col>
          <xdr:colOff>101600</xdr:colOff>
          <xdr:row>2</xdr:row>
          <xdr:rowOff>12700</xdr:rowOff>
        </xdr:from>
        <xdr:to>
          <xdr:col>200</xdr:col>
          <xdr:colOff>0</xdr:colOff>
          <xdr:row>2</xdr:row>
          <xdr:rowOff>876300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622300</xdr:colOff>
          <xdr:row>1</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1955800</xdr:colOff>
          <xdr:row>5</xdr:row>
          <xdr:rowOff>88900</xdr:rowOff>
        </xdr:from>
        <xdr:to>
          <xdr:col>0</xdr:col>
          <xdr:colOff>2679700</xdr:colOff>
          <xdr:row>8</xdr:row>
          <xdr:rowOff>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1943100</xdr:colOff>
          <xdr:row>11</xdr:row>
          <xdr:rowOff>38100</xdr:rowOff>
        </xdr:from>
        <xdr:to>
          <xdr:col>0</xdr:col>
          <xdr:colOff>2705100</xdr:colOff>
          <xdr:row>14</xdr:row>
          <xdr:rowOff>12700</xdr:rowOff>
        </xdr:to>
        <xdr:sp macro="" textlink="">
          <xdr:nvSpPr>
            <xdr:cNvPr id="5127" name="Object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ITE4%20FILES/ITE2/VRP%20ALL/VRP%20Sept%202022/Choudhari/Choudhari%20data.xlsx" TargetMode="External"/><Relationship Id="rId1" Type="http://schemas.openxmlformats.org/officeDocument/2006/relationships/externalLinkPath" Target="ITE4%20FILES/ITE2/VRP%20ALL/VRP%20Sept%202022/Choudhari/Choudhari%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matrix"/>
      <sheetName val="Index to col loc"/>
      <sheetName val="Demands"/>
      <sheetName val="Table 3"/>
      <sheetName val="Table 1"/>
    </sheetNames>
    <sheetDataSet>
      <sheetData sheetId="0">
        <row r="2">
          <cell r="B2" t="str">
            <v>-</v>
          </cell>
        </row>
      </sheetData>
      <sheetData sheetId="1">
        <row r="1">
          <cell r="B1" t="str">
            <v>C</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package" Target="../embeddings/Microsoft_Word_Document.docx"/><Relationship Id="rId7"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png"/><Relationship Id="rId5" Type="http://schemas.openxmlformats.org/officeDocument/2006/relationships/package" Target="../embeddings/Microsoft_Word_Document1.docx"/><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2"/>
  <sheetViews>
    <sheetView zoomScale="115" workbookViewId="0">
      <selection activeCell="G3" sqref="G3"/>
    </sheetView>
  </sheetViews>
  <sheetFormatPr baseColWidth="10" defaultColWidth="11.5" defaultRowHeight="13" x14ac:dyDescent="0.15"/>
  <sheetData>
    <row r="1" spans="1:57" x14ac:dyDescent="0.15">
      <c r="A1" s="1" t="s">
        <v>12</v>
      </c>
      <c r="B1" s="1" t="s">
        <v>13</v>
      </c>
      <c r="C1" s="1" t="s">
        <v>14</v>
      </c>
      <c r="D1" s="114">
        <v>0</v>
      </c>
      <c r="E1" s="114">
        <v>1</v>
      </c>
      <c r="F1" s="114">
        <v>2</v>
      </c>
      <c r="G1" s="114">
        <v>3</v>
      </c>
      <c r="H1" s="114">
        <v>4</v>
      </c>
      <c r="I1" s="114">
        <v>5</v>
      </c>
      <c r="J1" s="114">
        <v>6</v>
      </c>
      <c r="K1" s="114">
        <v>7</v>
      </c>
      <c r="L1" s="114">
        <v>8</v>
      </c>
      <c r="M1" s="114">
        <v>9</v>
      </c>
      <c r="N1" s="114">
        <v>10</v>
      </c>
      <c r="O1" s="114">
        <v>11</v>
      </c>
      <c r="P1" s="114">
        <v>12</v>
      </c>
      <c r="Q1" s="114">
        <v>13</v>
      </c>
      <c r="R1" s="114">
        <v>14</v>
      </c>
      <c r="S1" s="114">
        <v>15</v>
      </c>
      <c r="T1" s="114">
        <v>16</v>
      </c>
      <c r="U1" s="114">
        <v>17</v>
      </c>
      <c r="V1" s="114">
        <v>18</v>
      </c>
      <c r="W1" s="114">
        <v>19</v>
      </c>
      <c r="X1" s="114">
        <v>20</v>
      </c>
      <c r="Y1" s="114">
        <v>21</v>
      </c>
      <c r="Z1" s="114">
        <v>22</v>
      </c>
      <c r="AA1" s="114">
        <v>23</v>
      </c>
      <c r="AB1" s="114">
        <v>24</v>
      </c>
      <c r="AC1" s="114">
        <v>25</v>
      </c>
      <c r="AD1" s="114">
        <v>26</v>
      </c>
      <c r="AE1" s="114">
        <v>27</v>
      </c>
      <c r="AF1" s="114">
        <v>28</v>
      </c>
      <c r="AG1" s="114">
        <v>29</v>
      </c>
      <c r="AH1" s="114">
        <v>30</v>
      </c>
      <c r="AI1" s="114">
        <v>31</v>
      </c>
      <c r="AJ1" s="114">
        <v>32</v>
      </c>
      <c r="AK1" s="114">
        <v>33</v>
      </c>
      <c r="AL1" s="114">
        <v>34</v>
      </c>
      <c r="AM1" s="114">
        <v>35</v>
      </c>
      <c r="AN1" s="114">
        <v>36</v>
      </c>
      <c r="AO1" s="114">
        <v>37</v>
      </c>
      <c r="AP1" s="114">
        <v>38</v>
      </c>
      <c r="AQ1" s="114">
        <v>39</v>
      </c>
      <c r="AR1" s="114">
        <v>40</v>
      </c>
      <c r="AS1" s="114">
        <v>41</v>
      </c>
      <c r="AT1" s="114">
        <v>42</v>
      </c>
      <c r="AU1" s="114">
        <v>43</v>
      </c>
      <c r="AV1" s="114">
        <v>44</v>
      </c>
      <c r="AW1" s="114">
        <v>45</v>
      </c>
      <c r="AX1" s="114">
        <v>46</v>
      </c>
      <c r="AY1" s="114">
        <v>47</v>
      </c>
      <c r="AZ1" s="114">
        <v>48</v>
      </c>
      <c r="BA1" s="114">
        <v>49</v>
      </c>
      <c r="BB1" s="1"/>
      <c r="BC1" t="s">
        <v>174</v>
      </c>
      <c r="BD1" t="s">
        <v>175</v>
      </c>
    </row>
    <row r="2" spans="1:57" ht="16" x14ac:dyDescent="0.15">
      <c r="A2" s="268">
        <v>82</v>
      </c>
      <c r="B2" s="270">
        <v>76</v>
      </c>
      <c r="C2" s="273">
        <v>0</v>
      </c>
      <c r="D2" s="57" t="s">
        <v>17</v>
      </c>
      <c r="E2" s="34">
        <f ca="1">IF(ISNUMBER(OFFSET($A$1,COLUMN()-3,0)),ROUND(  ABS(OFFSET($A$1,ROW()-1,0)-OFFSET($A$1,E$1+1,0))  + ABS(OFFSET($B$1,ROW()-1,0)-OFFSET($B$1,E$1+1,0)),0),"")</f>
        <v>46</v>
      </c>
      <c r="F2" s="34">
        <f t="shared" ref="F2:AI17" ca="1" si="0">IF(ISNUMBER(OFFSET($A$1,COLUMN()-3,0)),ROUND(  ABS(OFFSET($A$1,ROW()-1,0)-OFFSET($A$1,F$1+1,0))  + ABS(OFFSET($B$1,ROW()-1,0)-OFFSET($B$1,F$1+1,0)),0),"")</f>
        <v>103</v>
      </c>
      <c r="G2" s="34">
        <f t="shared" ca="1" si="0"/>
        <v>101</v>
      </c>
      <c r="H2" s="34">
        <f t="shared" ca="1" si="0"/>
        <v>138</v>
      </c>
      <c r="I2" s="34">
        <f t="shared" ca="1" si="0"/>
        <v>66</v>
      </c>
      <c r="J2" s="34">
        <f t="shared" ca="1" si="0"/>
        <v>70</v>
      </c>
      <c r="K2" s="34">
        <f t="shared" ca="1" si="0"/>
        <v>39</v>
      </c>
      <c r="L2" s="34">
        <f t="shared" ca="1" si="0"/>
        <v>120</v>
      </c>
      <c r="M2" s="34">
        <f t="shared" ca="1" si="0"/>
        <v>117</v>
      </c>
      <c r="N2" s="34">
        <f t="shared" ca="1" si="0"/>
        <v>85</v>
      </c>
      <c r="O2" s="34">
        <f t="shared" ca="1" si="0"/>
        <v>143</v>
      </c>
      <c r="P2" s="34">
        <f t="shared" ca="1" si="0"/>
        <v>40</v>
      </c>
      <c r="Q2" s="34">
        <f t="shared" ca="1" si="0"/>
        <v>53</v>
      </c>
      <c r="R2" s="34">
        <f t="shared" ca="1" si="0"/>
        <v>38</v>
      </c>
      <c r="S2" s="34">
        <f t="shared" ca="1" si="0"/>
        <v>92</v>
      </c>
      <c r="T2" s="34">
        <f t="shared" ca="1" si="0"/>
        <v>31</v>
      </c>
      <c r="U2" s="34">
        <f t="shared" ca="1" si="0"/>
        <v>83</v>
      </c>
      <c r="V2" s="34">
        <f t="shared" ca="1" si="0"/>
        <v>107</v>
      </c>
      <c r="W2" s="34">
        <f t="shared" ca="1" si="0"/>
        <v>84</v>
      </c>
      <c r="X2" s="34">
        <f t="shared" ca="1" si="0"/>
        <v>49</v>
      </c>
      <c r="Y2" s="34">
        <f t="shared" ca="1" si="0"/>
        <v>78</v>
      </c>
      <c r="Z2" s="34">
        <f t="shared" ca="1" si="0"/>
        <v>111</v>
      </c>
      <c r="AA2" s="34">
        <f t="shared" ca="1" si="0"/>
        <v>107</v>
      </c>
      <c r="AB2" s="34">
        <f t="shared" ca="1" si="0"/>
        <v>35</v>
      </c>
      <c r="AC2" s="34">
        <f t="shared" ca="1" si="0"/>
        <v>94</v>
      </c>
      <c r="AD2" s="34">
        <f t="shared" ca="1" si="0"/>
        <v>23</v>
      </c>
      <c r="AE2" s="34">
        <f t="shared" ca="1" si="0"/>
        <v>32</v>
      </c>
      <c r="AF2" s="34">
        <f t="shared" ca="1" si="0"/>
        <v>120</v>
      </c>
      <c r="AG2" s="34">
        <f t="shared" ca="1" si="0"/>
        <v>68</v>
      </c>
      <c r="AH2" s="34">
        <f t="shared" ca="1" si="0"/>
        <v>19</v>
      </c>
      <c r="AI2" s="34">
        <f t="shared" ca="1" si="0"/>
        <v>87</v>
      </c>
      <c r="AJ2" s="34" t="str">
        <f t="shared" ref="AJ2" ca="1" si="1">IF(ISNUMBER(OFFSET($A$1,COLUMN()-3,0)),ROUND(SQRT(  (OFFSET($A$1,ROW()-1,0)-OFFSET($A$1,AJ$1+1,0))^2+ (OFFSET($B$1,ROW()-1,0)-OFFSET($B$1,AJ$1+1,0))^2),0),"")</f>
        <v/>
      </c>
      <c r="AK2" s="34" t="str">
        <f t="shared" ref="AK2:BB2" ca="1" si="2">IF(ISNUMBER(OFFSET($A$1,COLUMN()-3,0)),ROUND(SQRT(  (OFFSET($A$1,ROW()-1,0)-OFFSET($A$1,AK$1+1,0))^2+ (OFFSET($B$1,ROW()-1,0)-OFFSET($B$1,AK$1+1,0))^2),0),"")</f>
        <v/>
      </c>
      <c r="AL2" s="34" t="str">
        <f t="shared" ca="1" si="2"/>
        <v/>
      </c>
      <c r="AM2" s="34" t="str">
        <f t="shared" ca="1" si="2"/>
        <v/>
      </c>
      <c r="AN2" s="34" t="str">
        <f t="shared" ca="1" si="2"/>
        <v/>
      </c>
      <c r="AO2" s="34" t="str">
        <f t="shared" ca="1" si="2"/>
        <v/>
      </c>
      <c r="AP2" s="34" t="str">
        <f t="shared" ca="1" si="2"/>
        <v/>
      </c>
      <c r="AQ2" s="34" t="str">
        <f t="shared" ca="1" si="2"/>
        <v/>
      </c>
      <c r="AR2" s="34" t="str">
        <f t="shared" ca="1" si="2"/>
        <v/>
      </c>
      <c r="AS2" s="34" t="str">
        <f t="shared" ca="1" si="2"/>
        <v/>
      </c>
      <c r="AT2" s="34" t="str">
        <f t="shared" ca="1" si="2"/>
        <v/>
      </c>
      <c r="AU2" s="34" t="str">
        <f t="shared" ca="1" si="2"/>
        <v/>
      </c>
      <c r="AV2" s="34" t="str">
        <f t="shared" ca="1" si="2"/>
        <v/>
      </c>
      <c r="AW2" s="34" t="str">
        <f t="shared" ca="1" si="2"/>
        <v/>
      </c>
      <c r="AX2" s="34" t="str">
        <f t="shared" ca="1" si="2"/>
        <v/>
      </c>
      <c r="AY2" s="34" t="str">
        <f t="shared" ca="1" si="2"/>
        <v/>
      </c>
      <c r="AZ2" s="34" t="str">
        <f t="shared" ca="1" si="2"/>
        <v/>
      </c>
      <c r="BA2" s="34" t="str">
        <f t="shared" ca="1" si="2"/>
        <v/>
      </c>
      <c r="BB2" s="34" t="str">
        <f t="shared" ca="1" si="2"/>
        <v/>
      </c>
      <c r="BC2" t="s">
        <v>82</v>
      </c>
      <c r="BD2" t="s">
        <v>128</v>
      </c>
    </row>
    <row r="3" spans="1:57" ht="16" x14ac:dyDescent="0.15">
      <c r="A3" s="64">
        <v>96</v>
      </c>
      <c r="B3" s="271">
        <v>44</v>
      </c>
      <c r="C3" s="273">
        <v>1</v>
      </c>
      <c r="D3" s="1"/>
      <c r="E3" s="57" t="s">
        <v>17</v>
      </c>
      <c r="F3" s="34">
        <f t="shared" ca="1" si="0"/>
        <v>85</v>
      </c>
      <c r="G3" s="34">
        <f t="shared" ca="1" si="0"/>
        <v>83</v>
      </c>
      <c r="H3" s="34">
        <f t="shared" ca="1" si="0"/>
        <v>120</v>
      </c>
      <c r="I3" s="34">
        <f t="shared" ca="1" si="0"/>
        <v>112</v>
      </c>
      <c r="J3" s="34">
        <f t="shared" ca="1" si="0"/>
        <v>52</v>
      </c>
      <c r="K3" s="34">
        <f t="shared" ca="1" si="0"/>
        <v>17</v>
      </c>
      <c r="L3" s="34">
        <f t="shared" ca="1" si="0"/>
        <v>102</v>
      </c>
      <c r="M3" s="34">
        <f t="shared" ca="1" si="0"/>
        <v>99</v>
      </c>
      <c r="N3" s="34">
        <f t="shared" ca="1" si="0"/>
        <v>131</v>
      </c>
      <c r="O3" s="34">
        <f t="shared" ca="1" si="0"/>
        <v>125</v>
      </c>
      <c r="P3" s="34">
        <f t="shared" ca="1" si="0"/>
        <v>10</v>
      </c>
      <c r="Q3" s="34">
        <f t="shared" ca="1" si="0"/>
        <v>31</v>
      </c>
      <c r="R3" s="34">
        <f t="shared" ca="1" si="0"/>
        <v>50</v>
      </c>
      <c r="S3" s="34">
        <f t="shared" ca="1" si="0"/>
        <v>116</v>
      </c>
      <c r="T3" s="34">
        <f t="shared" ca="1" si="0"/>
        <v>15</v>
      </c>
      <c r="U3" s="34">
        <f t="shared" ca="1" si="0"/>
        <v>47</v>
      </c>
      <c r="V3" s="34">
        <f t="shared" ca="1" si="0"/>
        <v>89</v>
      </c>
      <c r="W3" s="34">
        <f t="shared" ca="1" si="0"/>
        <v>44</v>
      </c>
      <c r="X3" s="34">
        <f t="shared" ca="1" si="0"/>
        <v>95</v>
      </c>
      <c r="Y3" s="34">
        <f t="shared" ca="1" si="0"/>
        <v>32</v>
      </c>
      <c r="Z3" s="34">
        <f t="shared" ca="1" si="0"/>
        <v>93</v>
      </c>
      <c r="AA3" s="34">
        <f t="shared" ref="AA3:AI24" ca="1" si="3">IF(ISNUMBER(OFFSET($A$1,COLUMN()-3,0)),ROUND(  ABS(OFFSET($A$1,ROW()-1,0)-OFFSET($A$1,AA$1+1,0))  + ABS(OFFSET($B$1,ROW()-1,0)-OFFSET($B$1,AA$1+1,0)),0),"")</f>
        <v>89</v>
      </c>
      <c r="AB3" s="34">
        <f t="shared" ca="1" si="3"/>
        <v>53</v>
      </c>
      <c r="AC3" s="34">
        <f t="shared" ca="1" si="3"/>
        <v>140</v>
      </c>
      <c r="AD3" s="34">
        <f t="shared" ca="1" si="3"/>
        <v>27</v>
      </c>
      <c r="AE3" s="34">
        <f t="shared" ca="1" si="3"/>
        <v>64</v>
      </c>
      <c r="AF3" s="34">
        <f t="shared" ca="1" si="3"/>
        <v>102</v>
      </c>
      <c r="AG3" s="34">
        <f t="shared" ca="1" si="3"/>
        <v>102</v>
      </c>
      <c r="AH3" s="34">
        <f t="shared" ca="1" si="3"/>
        <v>27</v>
      </c>
      <c r="AI3" s="34">
        <f t="shared" ca="1" si="3"/>
        <v>41</v>
      </c>
      <c r="AJ3" s="34" t="str">
        <f t="shared" ref="AJ3:AL24" ca="1" si="4">IF(ISNUMBER(OFFSET($A$1,COLUMN()-3,0)),ROUND(SQRT(  (OFFSET($A$1,ROW()-1,0)-OFFSET($A$1,AJ$1+1,0))^2+ (OFFSET($B$1,ROW()-1,0)-OFFSET($B$1,AJ$1+1,0))^2),0),"")</f>
        <v/>
      </c>
      <c r="AK3" s="34" t="str">
        <f t="shared" ca="1" si="4"/>
        <v/>
      </c>
      <c r="AL3" s="34" t="str">
        <f t="shared" ca="1" si="4"/>
        <v/>
      </c>
      <c r="AM3" s="34" t="str">
        <f t="shared" ref="AM3:AT36" ca="1" si="5">IF(ISNUMBER(OFFSET($A$1,COLUMN()-3,0)),ROUND(SQRT(  (OFFSET($A$1,ROW()-1,0)-OFFSET($A$1,AM$1+1,0))^2+ (OFFSET($B$1,ROW()-1,0)-OFFSET($B$1,AM$1+1,0))^2),0),"")</f>
        <v/>
      </c>
      <c r="AN3" s="34" t="str">
        <f t="shared" ca="1" si="5"/>
        <v/>
      </c>
      <c r="AO3" s="34" t="str">
        <f t="shared" ca="1" si="5"/>
        <v/>
      </c>
      <c r="AP3" s="34" t="str">
        <f t="shared" ca="1" si="5"/>
        <v/>
      </c>
      <c r="AQ3" s="34" t="str">
        <f t="shared" ca="1" si="5"/>
        <v/>
      </c>
      <c r="AR3" s="34" t="str">
        <f t="shared" ca="1" si="5"/>
        <v/>
      </c>
      <c r="AS3" s="34" t="str">
        <f t="shared" ca="1" si="5"/>
        <v/>
      </c>
      <c r="AT3" s="34" t="str">
        <f t="shared" ca="1" si="5"/>
        <v/>
      </c>
      <c r="AU3" s="34" t="str">
        <f t="shared" ref="AU3:BA44" ca="1" si="6">IF(ISNUMBER(OFFSET($A$1,COLUMN()-3,0)),ROUND(SQRT(  (OFFSET($A$1,ROW()-1,0)-OFFSET($A$1,AU$1+1,0))^2+ (OFFSET($B$1,ROW()-1,0)-OFFSET($B$1,AU$1+1,0))^2),0),"")</f>
        <v/>
      </c>
      <c r="AV3" s="34" t="str">
        <f t="shared" ca="1" si="6"/>
        <v/>
      </c>
      <c r="AW3" s="34" t="str">
        <f t="shared" ca="1" si="6"/>
        <v/>
      </c>
      <c r="AX3" s="34" t="str">
        <f t="shared" ca="1" si="6"/>
        <v/>
      </c>
      <c r="AY3" s="34" t="str">
        <f t="shared" ca="1" si="6"/>
        <v/>
      </c>
      <c r="AZ3" s="34" t="str">
        <f t="shared" ca="1" si="6"/>
        <v/>
      </c>
      <c r="BA3" s="34" t="str">
        <f t="shared" ca="1" si="6"/>
        <v/>
      </c>
      <c r="BB3" s="14" t="str">
        <f t="shared" ref="BB3:BB8" ca="1" si="7">IF(ISNUMBER(OFFSET($A$1,COLUMN()-3,0)),SQRT(  (OFFSET($A$1,ROW()-1,0)-OFFSET($A$1,BB$1+1,0))^2+ (OFFSET($B$1,ROW()-1,0)-OFFSET($B$1,BB$1+1,0))^2),"")</f>
        <v/>
      </c>
      <c r="BC3" t="s">
        <v>83</v>
      </c>
      <c r="BD3" t="s">
        <v>129</v>
      </c>
      <c r="BE3" s="113">
        <v>12</v>
      </c>
    </row>
    <row r="4" spans="1:57" ht="16" x14ac:dyDescent="0.15">
      <c r="A4" s="64">
        <v>50</v>
      </c>
      <c r="B4" s="271">
        <v>5</v>
      </c>
      <c r="C4" s="273">
        <v>2</v>
      </c>
      <c r="D4" s="1"/>
      <c r="E4" s="14"/>
      <c r="F4" s="57" t="s">
        <v>17</v>
      </c>
      <c r="G4" s="34">
        <f t="shared" ca="1" si="0"/>
        <v>4</v>
      </c>
      <c r="H4" s="34">
        <f t="shared" ca="1" si="0"/>
        <v>39</v>
      </c>
      <c r="I4" s="34">
        <f t="shared" ca="1" si="0"/>
        <v>105</v>
      </c>
      <c r="J4" s="34">
        <f t="shared" ca="1" si="0"/>
        <v>33</v>
      </c>
      <c r="K4" s="34">
        <f t="shared" ca="1" si="0"/>
        <v>68</v>
      </c>
      <c r="L4" s="34">
        <f t="shared" ca="1" si="0"/>
        <v>55</v>
      </c>
      <c r="M4" s="34">
        <f t="shared" ca="1" si="0"/>
        <v>82</v>
      </c>
      <c r="N4" s="34">
        <f t="shared" ca="1" si="0"/>
        <v>124</v>
      </c>
      <c r="O4" s="34">
        <f t="shared" ca="1" si="0"/>
        <v>50</v>
      </c>
      <c r="P4" s="34">
        <f t="shared" ca="1" si="0"/>
        <v>95</v>
      </c>
      <c r="Q4" s="34">
        <f t="shared" ca="1" si="0"/>
        <v>54</v>
      </c>
      <c r="R4" s="34">
        <f t="shared" ca="1" si="0"/>
        <v>65</v>
      </c>
      <c r="S4" s="34">
        <f t="shared" ca="1" si="0"/>
        <v>109</v>
      </c>
      <c r="T4" s="34">
        <f t="shared" ca="1" si="0"/>
        <v>84</v>
      </c>
      <c r="U4" s="34">
        <f t="shared" ca="1" si="0"/>
        <v>44</v>
      </c>
      <c r="V4" s="34">
        <f t="shared" ca="1" si="0"/>
        <v>58</v>
      </c>
      <c r="W4" s="34">
        <f t="shared" ca="1" si="0"/>
        <v>45</v>
      </c>
      <c r="X4" s="34">
        <f t="shared" ca="1" si="0"/>
        <v>88</v>
      </c>
      <c r="Y4" s="34">
        <f t="shared" ca="1" si="0"/>
        <v>57</v>
      </c>
      <c r="Z4" s="34">
        <f t="shared" ca="1" si="0"/>
        <v>82</v>
      </c>
      <c r="AA4" s="34">
        <f t="shared" ca="1" si="3"/>
        <v>12</v>
      </c>
      <c r="AB4" s="34">
        <f t="shared" ca="1" si="3"/>
        <v>68</v>
      </c>
      <c r="AC4" s="34">
        <f t="shared" ca="1" si="3"/>
        <v>133</v>
      </c>
      <c r="AD4" s="34">
        <f t="shared" ca="1" si="3"/>
        <v>80</v>
      </c>
      <c r="AE4" s="34">
        <f t="shared" ca="1" si="3"/>
        <v>71</v>
      </c>
      <c r="AF4" s="34">
        <f t="shared" ca="1" si="3"/>
        <v>37</v>
      </c>
      <c r="AG4" s="34">
        <f t="shared" ca="1" si="3"/>
        <v>95</v>
      </c>
      <c r="AH4" s="34">
        <f t="shared" ca="1" si="3"/>
        <v>90</v>
      </c>
      <c r="AI4" s="34">
        <f t="shared" ca="1" si="3"/>
        <v>48</v>
      </c>
      <c r="AJ4" s="34" t="str">
        <f t="shared" ca="1" si="4"/>
        <v/>
      </c>
      <c r="AK4" s="34" t="str">
        <f t="shared" ca="1" si="4"/>
        <v/>
      </c>
      <c r="AL4" s="34" t="str">
        <f t="shared" ca="1" si="4"/>
        <v/>
      </c>
      <c r="AM4" s="34" t="str">
        <f t="shared" ca="1" si="5"/>
        <v/>
      </c>
      <c r="AN4" s="34" t="str">
        <f t="shared" ca="1" si="5"/>
        <v/>
      </c>
      <c r="AO4" s="34" t="str">
        <f t="shared" ca="1" si="5"/>
        <v/>
      </c>
      <c r="AP4" s="34" t="str">
        <f t="shared" ca="1" si="5"/>
        <v/>
      </c>
      <c r="AQ4" s="34" t="str">
        <f t="shared" ca="1" si="5"/>
        <v/>
      </c>
      <c r="AR4" s="34" t="str">
        <f t="shared" ca="1" si="5"/>
        <v/>
      </c>
      <c r="AS4" s="34" t="str">
        <f t="shared" ca="1" si="5"/>
        <v/>
      </c>
      <c r="AT4" s="34" t="str">
        <f t="shared" ca="1" si="5"/>
        <v/>
      </c>
      <c r="AU4" s="34" t="str">
        <f t="shared" ca="1" si="6"/>
        <v/>
      </c>
      <c r="AV4" s="34" t="str">
        <f t="shared" ca="1" si="6"/>
        <v/>
      </c>
      <c r="AW4" s="34" t="str">
        <f t="shared" ca="1" si="6"/>
        <v/>
      </c>
      <c r="AX4" s="34" t="str">
        <f t="shared" ca="1" si="6"/>
        <v/>
      </c>
      <c r="AY4" s="34" t="str">
        <f t="shared" ca="1" si="6"/>
        <v/>
      </c>
      <c r="AZ4" s="34" t="str">
        <f t="shared" ca="1" si="6"/>
        <v/>
      </c>
      <c r="BA4" s="34" t="str">
        <f t="shared" ca="1" si="6"/>
        <v/>
      </c>
      <c r="BB4" s="14" t="str">
        <f t="shared" ca="1" si="7"/>
        <v/>
      </c>
      <c r="BC4" t="s">
        <v>84</v>
      </c>
      <c r="BD4" t="s">
        <v>130</v>
      </c>
      <c r="BE4" s="113">
        <v>26</v>
      </c>
    </row>
    <row r="5" spans="1:57" ht="16" x14ac:dyDescent="0.15">
      <c r="A5" s="64">
        <v>49</v>
      </c>
      <c r="B5" s="271">
        <v>8</v>
      </c>
      <c r="C5" s="273">
        <v>3</v>
      </c>
      <c r="D5" s="1"/>
      <c r="E5" s="14"/>
      <c r="F5" s="14"/>
      <c r="G5" s="57" t="s">
        <v>17</v>
      </c>
      <c r="H5" s="34">
        <f t="shared" ca="1" si="0"/>
        <v>37</v>
      </c>
      <c r="I5" s="34">
        <f t="shared" ca="1" si="0"/>
        <v>101</v>
      </c>
      <c r="J5" s="34">
        <f t="shared" ca="1" si="0"/>
        <v>31</v>
      </c>
      <c r="K5" s="34">
        <f t="shared" ca="1" si="0"/>
        <v>66</v>
      </c>
      <c r="L5" s="34">
        <f t="shared" ca="1" si="0"/>
        <v>51</v>
      </c>
      <c r="M5" s="34">
        <f t="shared" ca="1" si="0"/>
        <v>78</v>
      </c>
      <c r="N5" s="34">
        <f t="shared" ca="1" si="0"/>
        <v>120</v>
      </c>
      <c r="O5" s="34">
        <f t="shared" ca="1" si="0"/>
        <v>46</v>
      </c>
      <c r="P5" s="34">
        <f t="shared" ca="1" si="0"/>
        <v>93</v>
      </c>
      <c r="Q5" s="34">
        <f t="shared" ca="1" si="0"/>
        <v>52</v>
      </c>
      <c r="R5" s="34">
        <f t="shared" ca="1" si="0"/>
        <v>63</v>
      </c>
      <c r="S5" s="34">
        <f t="shared" ca="1" si="0"/>
        <v>105</v>
      </c>
      <c r="T5" s="34">
        <f t="shared" ca="1" si="0"/>
        <v>82</v>
      </c>
      <c r="U5" s="34">
        <f t="shared" ca="1" si="0"/>
        <v>48</v>
      </c>
      <c r="V5" s="34">
        <f t="shared" ca="1" si="0"/>
        <v>54</v>
      </c>
      <c r="W5" s="34">
        <f t="shared" ca="1" si="0"/>
        <v>49</v>
      </c>
      <c r="X5" s="34">
        <f t="shared" ca="1" si="0"/>
        <v>86</v>
      </c>
      <c r="Y5" s="34">
        <f t="shared" ca="1" si="0"/>
        <v>55</v>
      </c>
      <c r="Z5" s="34">
        <f t="shared" ca="1" si="0"/>
        <v>78</v>
      </c>
      <c r="AA5" s="34">
        <f t="shared" ca="1" si="3"/>
        <v>8</v>
      </c>
      <c r="AB5" s="34">
        <f t="shared" ca="1" si="3"/>
        <v>66</v>
      </c>
      <c r="AC5" s="34">
        <f t="shared" ca="1" si="3"/>
        <v>129</v>
      </c>
      <c r="AD5" s="34">
        <f t="shared" ca="1" si="3"/>
        <v>78</v>
      </c>
      <c r="AE5" s="34">
        <f t="shared" ca="1" si="3"/>
        <v>69</v>
      </c>
      <c r="AF5" s="34">
        <f t="shared" ca="1" si="3"/>
        <v>33</v>
      </c>
      <c r="AG5" s="34">
        <f t="shared" ca="1" si="3"/>
        <v>91</v>
      </c>
      <c r="AH5" s="34">
        <f t="shared" ca="1" si="3"/>
        <v>88</v>
      </c>
      <c r="AI5" s="34">
        <f t="shared" ca="1" si="3"/>
        <v>52</v>
      </c>
      <c r="AJ5" s="34" t="str">
        <f t="shared" ca="1" si="4"/>
        <v/>
      </c>
      <c r="AK5" s="34" t="str">
        <f t="shared" ca="1" si="4"/>
        <v/>
      </c>
      <c r="AL5" s="34" t="str">
        <f t="shared" ca="1" si="4"/>
        <v/>
      </c>
      <c r="AM5" s="34" t="str">
        <f t="shared" ca="1" si="5"/>
        <v/>
      </c>
      <c r="AN5" s="34" t="str">
        <f t="shared" ca="1" si="5"/>
        <v/>
      </c>
      <c r="AO5" s="34" t="str">
        <f t="shared" ca="1" si="5"/>
        <v/>
      </c>
      <c r="AP5" s="34" t="str">
        <f t="shared" ca="1" si="5"/>
        <v/>
      </c>
      <c r="AQ5" s="34" t="str">
        <f t="shared" ca="1" si="5"/>
        <v/>
      </c>
      <c r="AR5" s="34" t="str">
        <f t="shared" ca="1" si="5"/>
        <v/>
      </c>
      <c r="AS5" s="34" t="str">
        <f t="shared" ca="1" si="5"/>
        <v/>
      </c>
      <c r="AT5" s="34" t="str">
        <f t="shared" ca="1" si="5"/>
        <v/>
      </c>
      <c r="AU5" s="34" t="str">
        <f t="shared" ca="1" si="6"/>
        <v/>
      </c>
      <c r="AV5" s="34" t="str">
        <f t="shared" ca="1" si="6"/>
        <v/>
      </c>
      <c r="AW5" s="34" t="str">
        <f t="shared" ca="1" si="6"/>
        <v/>
      </c>
      <c r="AX5" s="34" t="str">
        <f t="shared" ca="1" si="6"/>
        <v/>
      </c>
      <c r="AY5" s="34" t="str">
        <f t="shared" ca="1" si="6"/>
        <v/>
      </c>
      <c r="AZ5" s="34" t="str">
        <f t="shared" ca="1" si="6"/>
        <v/>
      </c>
      <c r="BA5" s="34" t="str">
        <f t="shared" ca="1" si="6"/>
        <v/>
      </c>
      <c r="BB5" s="14" t="str">
        <f t="shared" ca="1" si="7"/>
        <v/>
      </c>
      <c r="BC5" t="s">
        <v>85</v>
      </c>
      <c r="BD5" t="s">
        <v>131</v>
      </c>
      <c r="BE5" s="113">
        <v>1</v>
      </c>
    </row>
    <row r="6" spans="1:57" ht="16" x14ac:dyDescent="0.2">
      <c r="A6" s="64">
        <v>13</v>
      </c>
      <c r="B6" s="271">
        <v>7</v>
      </c>
      <c r="C6" s="273">
        <v>4</v>
      </c>
      <c r="D6" s="14"/>
      <c r="E6" s="14"/>
      <c r="F6" s="14"/>
      <c r="G6" s="14"/>
      <c r="H6" s="26" t="s">
        <v>17</v>
      </c>
      <c r="I6" s="34">
        <f t="shared" ca="1" si="0"/>
        <v>98</v>
      </c>
      <c r="J6" s="34">
        <f t="shared" ca="1" si="0"/>
        <v>68</v>
      </c>
      <c r="K6" s="34">
        <f t="shared" ca="1" si="0"/>
        <v>103</v>
      </c>
      <c r="L6" s="34">
        <f t="shared" ca="1" si="0"/>
        <v>18</v>
      </c>
      <c r="M6" s="34">
        <f t="shared" ca="1" si="0"/>
        <v>43</v>
      </c>
      <c r="N6" s="34">
        <f t="shared" ca="1" si="0"/>
        <v>85</v>
      </c>
      <c r="O6" s="34">
        <f t="shared" ca="1" si="0"/>
        <v>11</v>
      </c>
      <c r="P6" s="34">
        <f t="shared" ca="1" si="0"/>
        <v>130</v>
      </c>
      <c r="Q6" s="34">
        <f t="shared" ca="1" si="0"/>
        <v>89</v>
      </c>
      <c r="R6" s="34">
        <f t="shared" ca="1" si="0"/>
        <v>100</v>
      </c>
      <c r="S6" s="34">
        <f t="shared" ca="1" si="0"/>
        <v>70</v>
      </c>
      <c r="T6" s="34">
        <f t="shared" ca="1" si="0"/>
        <v>119</v>
      </c>
      <c r="U6" s="34">
        <f t="shared" ca="1" si="0"/>
        <v>83</v>
      </c>
      <c r="V6" s="34">
        <f t="shared" ca="1" si="0"/>
        <v>31</v>
      </c>
      <c r="W6" s="34">
        <f t="shared" ca="1" si="0"/>
        <v>84</v>
      </c>
      <c r="X6" s="34">
        <f t="shared" ca="1" si="0"/>
        <v>123</v>
      </c>
      <c r="Y6" s="34">
        <f t="shared" ca="1" si="0"/>
        <v>92</v>
      </c>
      <c r="Z6" s="34">
        <f t="shared" ca="1" si="0"/>
        <v>43</v>
      </c>
      <c r="AA6" s="34">
        <f t="shared" ca="1" si="3"/>
        <v>31</v>
      </c>
      <c r="AB6" s="34">
        <f t="shared" ca="1" si="3"/>
        <v>103</v>
      </c>
      <c r="AC6" s="34">
        <f t="shared" ca="1" si="3"/>
        <v>94</v>
      </c>
      <c r="AD6" s="34">
        <f t="shared" ca="1" si="3"/>
        <v>115</v>
      </c>
      <c r="AE6" s="34">
        <f t="shared" ca="1" si="3"/>
        <v>106</v>
      </c>
      <c r="AF6" s="34">
        <f t="shared" ca="1" si="3"/>
        <v>18</v>
      </c>
      <c r="AG6" s="34">
        <f t="shared" ca="1" si="3"/>
        <v>70</v>
      </c>
      <c r="AH6" s="34">
        <f t="shared" ca="1" si="3"/>
        <v>125</v>
      </c>
      <c r="AI6" s="34">
        <f t="shared" ca="1" si="3"/>
        <v>87</v>
      </c>
      <c r="AJ6" s="34" t="str">
        <f t="shared" ca="1" si="4"/>
        <v/>
      </c>
      <c r="AK6" s="34" t="str">
        <f t="shared" ca="1" si="4"/>
        <v/>
      </c>
      <c r="AL6" s="34" t="str">
        <f t="shared" ca="1" si="4"/>
        <v/>
      </c>
      <c r="AM6" s="34" t="str">
        <f t="shared" ca="1" si="5"/>
        <v/>
      </c>
      <c r="AN6" s="34" t="str">
        <f t="shared" ca="1" si="5"/>
        <v/>
      </c>
      <c r="AO6" s="34" t="str">
        <f t="shared" ca="1" si="5"/>
        <v/>
      </c>
      <c r="AP6" s="34" t="str">
        <f t="shared" ca="1" si="5"/>
        <v/>
      </c>
      <c r="AQ6" s="34" t="str">
        <f t="shared" ca="1" si="5"/>
        <v/>
      </c>
      <c r="AR6" s="34" t="str">
        <f t="shared" ca="1" si="5"/>
        <v/>
      </c>
      <c r="AS6" s="34" t="str">
        <f t="shared" ca="1" si="5"/>
        <v/>
      </c>
      <c r="AT6" s="34" t="str">
        <f t="shared" ca="1" si="5"/>
        <v/>
      </c>
      <c r="AU6" s="34" t="str">
        <f t="shared" ca="1" si="6"/>
        <v/>
      </c>
      <c r="AV6" s="34" t="str">
        <f t="shared" ca="1" si="6"/>
        <v/>
      </c>
      <c r="AW6" s="34" t="str">
        <f t="shared" ca="1" si="6"/>
        <v/>
      </c>
      <c r="AX6" s="34" t="str">
        <f t="shared" ca="1" si="6"/>
        <v/>
      </c>
      <c r="AY6" s="34" t="str">
        <f t="shared" ca="1" si="6"/>
        <v/>
      </c>
      <c r="AZ6" s="34" t="str">
        <f t="shared" ca="1" si="6"/>
        <v/>
      </c>
      <c r="BA6" s="34" t="str">
        <f t="shared" ref="BA6:BA50" ca="1" si="8">IF(ISNUMBER(OFFSET($A$1,COLUMN()-3,0)),ROUND(SQRT(  (OFFSET($A$1,ROW()-1,0)-OFFSET($A$1,BA$1+1,0))^2+ (OFFSET($B$1,ROW()-1,0)-OFFSET($B$1,BA$1+1,0))^2),0),"")</f>
        <v/>
      </c>
      <c r="BB6" s="14" t="str">
        <f t="shared" ca="1" si="7"/>
        <v/>
      </c>
      <c r="BC6" t="s">
        <v>86</v>
      </c>
      <c r="BD6" t="s">
        <v>132</v>
      </c>
      <c r="BE6" s="113">
        <v>20</v>
      </c>
    </row>
    <row r="7" spans="1:57" ht="16" x14ac:dyDescent="0.2">
      <c r="A7" s="64">
        <v>29</v>
      </c>
      <c r="B7" s="271">
        <v>89</v>
      </c>
      <c r="C7" s="273">
        <v>5</v>
      </c>
      <c r="D7" s="14"/>
      <c r="E7" s="14"/>
      <c r="F7" s="14"/>
      <c r="G7" s="14"/>
      <c r="H7" s="14"/>
      <c r="I7" s="26" t="s">
        <v>17</v>
      </c>
      <c r="J7" s="34">
        <f t="shared" ca="1" si="0"/>
        <v>88</v>
      </c>
      <c r="K7" s="34">
        <f t="shared" ca="1" si="0"/>
        <v>105</v>
      </c>
      <c r="L7" s="34">
        <f t="shared" ca="1" si="0"/>
        <v>80</v>
      </c>
      <c r="M7" s="34">
        <f t="shared" ca="1" si="0"/>
        <v>77</v>
      </c>
      <c r="N7" s="34">
        <f t="shared" ca="1" si="0"/>
        <v>33</v>
      </c>
      <c r="O7" s="34">
        <f t="shared" ca="1" si="0"/>
        <v>103</v>
      </c>
      <c r="P7" s="34">
        <f t="shared" ca="1" si="0"/>
        <v>106</v>
      </c>
      <c r="Q7" s="34">
        <f t="shared" ca="1" si="0"/>
        <v>119</v>
      </c>
      <c r="R7" s="34">
        <f t="shared" ca="1" si="0"/>
        <v>62</v>
      </c>
      <c r="S7" s="34">
        <f t="shared" ca="1" si="0"/>
        <v>52</v>
      </c>
      <c r="T7" s="34">
        <f t="shared" ca="1" si="0"/>
        <v>97</v>
      </c>
      <c r="U7" s="34">
        <f t="shared" ca="1" si="0"/>
        <v>149</v>
      </c>
      <c r="V7" s="34">
        <f t="shared" ca="1" si="0"/>
        <v>67</v>
      </c>
      <c r="W7" s="34">
        <f t="shared" ca="1" si="0"/>
        <v>150</v>
      </c>
      <c r="X7" s="34">
        <f t="shared" ca="1" si="0"/>
        <v>25</v>
      </c>
      <c r="Y7" s="34">
        <f t="shared" ca="1" si="0"/>
        <v>144</v>
      </c>
      <c r="Z7" s="34">
        <f t="shared" ca="1" si="0"/>
        <v>71</v>
      </c>
      <c r="AA7" s="34">
        <f t="shared" ca="1" si="3"/>
        <v>93</v>
      </c>
      <c r="AB7" s="34">
        <f t="shared" ca="1" si="3"/>
        <v>59</v>
      </c>
      <c r="AC7" s="34">
        <f t="shared" ca="1" si="3"/>
        <v>28</v>
      </c>
      <c r="AD7" s="34">
        <f t="shared" ca="1" si="3"/>
        <v>85</v>
      </c>
      <c r="AE7" s="34">
        <f t="shared" ca="1" si="3"/>
        <v>48</v>
      </c>
      <c r="AF7" s="34">
        <f t="shared" ca="1" si="3"/>
        <v>80</v>
      </c>
      <c r="AG7" s="34">
        <f t="shared" ca="1" si="3"/>
        <v>28</v>
      </c>
      <c r="AH7" s="34">
        <f t="shared" ca="1" si="3"/>
        <v>85</v>
      </c>
      <c r="AI7" s="34">
        <f t="shared" ca="1" si="3"/>
        <v>153</v>
      </c>
      <c r="AJ7" s="34" t="str">
        <f t="shared" ca="1" si="4"/>
        <v/>
      </c>
      <c r="AK7" s="34" t="str">
        <f t="shared" ca="1" si="4"/>
        <v/>
      </c>
      <c r="AL7" s="34" t="str">
        <f t="shared" ca="1" si="4"/>
        <v/>
      </c>
      <c r="AM7" s="34" t="str">
        <f t="shared" ca="1" si="5"/>
        <v/>
      </c>
      <c r="AN7" s="34" t="str">
        <f t="shared" ca="1" si="5"/>
        <v/>
      </c>
      <c r="AO7" s="34" t="str">
        <f t="shared" ca="1" si="5"/>
        <v/>
      </c>
      <c r="AP7" s="34" t="str">
        <f t="shared" ca="1" si="5"/>
        <v/>
      </c>
      <c r="AQ7" s="34" t="str">
        <f t="shared" ca="1" si="5"/>
        <v/>
      </c>
      <c r="AR7" s="34" t="str">
        <f t="shared" ca="1" si="5"/>
        <v/>
      </c>
      <c r="AS7" s="34" t="str">
        <f t="shared" ca="1" si="5"/>
        <v/>
      </c>
      <c r="AT7" s="34" t="str">
        <f t="shared" ca="1" si="5"/>
        <v/>
      </c>
      <c r="AU7" s="34" t="str">
        <f t="shared" ca="1" si="6"/>
        <v/>
      </c>
      <c r="AV7" s="34" t="str">
        <f t="shared" ca="1" si="6"/>
        <v/>
      </c>
      <c r="AW7" s="34" t="str">
        <f t="shared" ca="1" si="6"/>
        <v/>
      </c>
      <c r="AX7" s="34" t="str">
        <f t="shared" ca="1" si="6"/>
        <v/>
      </c>
      <c r="AY7" s="34" t="str">
        <f t="shared" ca="1" si="6"/>
        <v/>
      </c>
      <c r="AZ7" s="34" t="str">
        <f t="shared" ca="1" si="6"/>
        <v/>
      </c>
      <c r="BA7" s="34" t="str">
        <f t="shared" ca="1" si="8"/>
        <v/>
      </c>
      <c r="BB7" s="14" t="str">
        <f t="shared" ca="1" si="7"/>
        <v/>
      </c>
      <c r="BC7" t="s">
        <v>87</v>
      </c>
      <c r="BD7" t="s">
        <v>133</v>
      </c>
      <c r="BE7" s="113">
        <v>2</v>
      </c>
    </row>
    <row r="8" spans="1:57" ht="16" x14ac:dyDescent="0.2">
      <c r="A8" s="64">
        <v>58</v>
      </c>
      <c r="B8" s="271">
        <v>30</v>
      </c>
      <c r="C8" s="273">
        <v>6</v>
      </c>
      <c r="D8" s="14"/>
      <c r="E8" s="14"/>
      <c r="F8" s="14"/>
      <c r="G8" s="14"/>
      <c r="H8" s="14"/>
      <c r="I8" s="14"/>
      <c r="J8" s="26" t="s">
        <v>17</v>
      </c>
      <c r="K8" s="34">
        <f t="shared" ca="1" si="0"/>
        <v>35</v>
      </c>
      <c r="L8" s="34">
        <f t="shared" ca="1" si="0"/>
        <v>50</v>
      </c>
      <c r="M8" s="34">
        <f t="shared" ca="1" si="0"/>
        <v>65</v>
      </c>
      <c r="N8" s="34">
        <f t="shared" ca="1" si="0"/>
        <v>107</v>
      </c>
      <c r="O8" s="34">
        <f t="shared" ca="1" si="0"/>
        <v>73</v>
      </c>
      <c r="P8" s="34">
        <f t="shared" ca="1" si="0"/>
        <v>62</v>
      </c>
      <c r="Q8" s="34">
        <f t="shared" ca="1" si="0"/>
        <v>31</v>
      </c>
      <c r="R8" s="34">
        <f t="shared" ca="1" si="0"/>
        <v>32</v>
      </c>
      <c r="S8" s="34">
        <f t="shared" ca="1" si="0"/>
        <v>92</v>
      </c>
      <c r="T8" s="34">
        <f t="shared" ca="1" si="0"/>
        <v>51</v>
      </c>
      <c r="U8" s="34">
        <f t="shared" ca="1" si="0"/>
        <v>61</v>
      </c>
      <c r="V8" s="34">
        <f t="shared" ca="1" si="0"/>
        <v>41</v>
      </c>
      <c r="W8" s="34">
        <f t="shared" ca="1" si="0"/>
        <v>62</v>
      </c>
      <c r="X8" s="34">
        <f t="shared" ca="1" si="0"/>
        <v>71</v>
      </c>
      <c r="Y8" s="34">
        <f t="shared" ca="1" si="0"/>
        <v>56</v>
      </c>
      <c r="Z8" s="34">
        <f t="shared" ca="1" si="0"/>
        <v>65</v>
      </c>
      <c r="AA8" s="34">
        <f t="shared" ca="1" si="3"/>
        <v>37</v>
      </c>
      <c r="AB8" s="34">
        <f t="shared" ca="1" si="3"/>
        <v>35</v>
      </c>
      <c r="AC8" s="34">
        <f t="shared" ca="1" si="3"/>
        <v>116</v>
      </c>
      <c r="AD8" s="34">
        <f t="shared" ca="1" si="3"/>
        <v>47</v>
      </c>
      <c r="AE8" s="34">
        <f t="shared" ca="1" si="3"/>
        <v>40</v>
      </c>
      <c r="AF8" s="34">
        <f t="shared" ca="1" si="3"/>
        <v>50</v>
      </c>
      <c r="AG8" s="34">
        <f t="shared" ca="1" si="3"/>
        <v>78</v>
      </c>
      <c r="AH8" s="34">
        <f t="shared" ca="1" si="3"/>
        <v>57</v>
      </c>
      <c r="AI8" s="34">
        <f t="shared" ca="1" si="3"/>
        <v>65</v>
      </c>
      <c r="AJ8" s="34" t="str">
        <f t="shared" ca="1" si="4"/>
        <v/>
      </c>
      <c r="AK8" s="34" t="str">
        <f t="shared" ca="1" si="4"/>
        <v/>
      </c>
      <c r="AL8" s="34" t="str">
        <f t="shared" ca="1" si="4"/>
        <v/>
      </c>
      <c r="AM8" s="34" t="str">
        <f t="shared" ca="1" si="5"/>
        <v/>
      </c>
      <c r="AN8" s="34" t="str">
        <f t="shared" ca="1" si="5"/>
        <v/>
      </c>
      <c r="AO8" s="34" t="str">
        <f t="shared" ca="1" si="5"/>
        <v/>
      </c>
      <c r="AP8" s="34" t="str">
        <f t="shared" ca="1" si="5"/>
        <v/>
      </c>
      <c r="AQ8" s="34" t="str">
        <f t="shared" ca="1" si="5"/>
        <v/>
      </c>
      <c r="AR8" s="34" t="str">
        <f t="shared" ca="1" si="5"/>
        <v/>
      </c>
      <c r="AS8" s="34" t="str">
        <f t="shared" ca="1" si="5"/>
        <v/>
      </c>
      <c r="AT8" s="34" t="str">
        <f t="shared" ca="1" si="5"/>
        <v/>
      </c>
      <c r="AU8" s="34" t="str">
        <f t="shared" ca="1" si="6"/>
        <v/>
      </c>
      <c r="AV8" s="34" t="str">
        <f t="shared" ca="1" si="6"/>
        <v/>
      </c>
      <c r="AW8" s="34" t="str">
        <f t="shared" ca="1" si="6"/>
        <v/>
      </c>
      <c r="AX8" s="34" t="str">
        <f t="shared" ca="1" si="6"/>
        <v/>
      </c>
      <c r="AY8" s="34" t="str">
        <f t="shared" ca="1" si="6"/>
        <v/>
      </c>
      <c r="AZ8" s="34" t="str">
        <f t="shared" ca="1" si="6"/>
        <v/>
      </c>
      <c r="BA8" s="34" t="str">
        <f t="shared" ca="1" si="8"/>
        <v/>
      </c>
      <c r="BB8" s="14" t="str">
        <f t="shared" ca="1" si="7"/>
        <v/>
      </c>
      <c r="BC8" t="s">
        <v>88</v>
      </c>
      <c r="BD8" t="s">
        <v>134</v>
      </c>
      <c r="BE8" s="113">
        <v>13</v>
      </c>
    </row>
    <row r="9" spans="1:57" ht="16" x14ac:dyDescent="0.2">
      <c r="A9" s="64">
        <v>84</v>
      </c>
      <c r="B9" s="271">
        <v>39</v>
      </c>
      <c r="C9" s="273">
        <v>7</v>
      </c>
      <c r="D9" s="14"/>
      <c r="E9" s="14"/>
      <c r="F9" s="14"/>
      <c r="G9" s="14"/>
      <c r="H9" s="14"/>
      <c r="I9" s="14"/>
      <c r="J9" s="14"/>
      <c r="K9" s="26" t="s">
        <v>17</v>
      </c>
      <c r="L9" s="34">
        <f t="shared" ca="1" si="0"/>
        <v>85</v>
      </c>
      <c r="M9" s="34">
        <f t="shared" ca="1" si="0"/>
        <v>82</v>
      </c>
      <c r="N9" s="34">
        <f t="shared" ca="1" si="0"/>
        <v>124</v>
      </c>
      <c r="O9" s="34">
        <f t="shared" ca="1" si="0"/>
        <v>108</v>
      </c>
      <c r="P9" s="34">
        <f t="shared" ca="1" si="0"/>
        <v>27</v>
      </c>
      <c r="Q9" s="34">
        <f t="shared" ca="1" si="0"/>
        <v>14</v>
      </c>
      <c r="R9" s="34">
        <f t="shared" ca="1" si="0"/>
        <v>43</v>
      </c>
      <c r="S9" s="34">
        <f t="shared" ca="1" si="0"/>
        <v>109</v>
      </c>
      <c r="T9" s="34">
        <f t="shared" ca="1" si="0"/>
        <v>16</v>
      </c>
      <c r="U9" s="34">
        <f t="shared" ca="1" si="0"/>
        <v>44</v>
      </c>
      <c r="V9" s="34">
        <f t="shared" ca="1" si="0"/>
        <v>72</v>
      </c>
      <c r="W9" s="34">
        <f t="shared" ca="1" si="0"/>
        <v>45</v>
      </c>
      <c r="X9" s="34">
        <f t="shared" ca="1" si="0"/>
        <v>88</v>
      </c>
      <c r="Y9" s="34">
        <f t="shared" ca="1" si="0"/>
        <v>39</v>
      </c>
      <c r="Z9" s="34">
        <f t="shared" ca="1" si="0"/>
        <v>82</v>
      </c>
      <c r="AA9" s="34">
        <f t="shared" ca="1" si="3"/>
        <v>72</v>
      </c>
      <c r="AB9" s="34">
        <f t="shared" ca="1" si="3"/>
        <v>46</v>
      </c>
      <c r="AC9" s="34">
        <f t="shared" ca="1" si="3"/>
        <v>133</v>
      </c>
      <c r="AD9" s="34">
        <f t="shared" ca="1" si="3"/>
        <v>20</v>
      </c>
      <c r="AE9" s="34">
        <f t="shared" ca="1" si="3"/>
        <v>57</v>
      </c>
      <c r="AF9" s="34">
        <f t="shared" ca="1" si="3"/>
        <v>85</v>
      </c>
      <c r="AG9" s="34">
        <f t="shared" ca="1" si="3"/>
        <v>95</v>
      </c>
      <c r="AH9" s="34">
        <f t="shared" ca="1" si="3"/>
        <v>22</v>
      </c>
      <c r="AI9" s="34">
        <f t="shared" ca="1" si="3"/>
        <v>48</v>
      </c>
      <c r="AJ9" s="34" t="str">
        <f t="shared" ca="1" si="4"/>
        <v/>
      </c>
      <c r="AK9" s="34" t="str">
        <f t="shared" ca="1" si="4"/>
        <v/>
      </c>
      <c r="AL9" s="34" t="str">
        <f t="shared" ca="1" si="4"/>
        <v/>
      </c>
      <c r="AM9" s="34" t="str">
        <f t="shared" ca="1" si="5"/>
        <v/>
      </c>
      <c r="AN9" s="34" t="str">
        <f t="shared" ca="1" si="5"/>
        <v/>
      </c>
      <c r="AO9" s="34" t="str">
        <f t="shared" ca="1" si="5"/>
        <v/>
      </c>
      <c r="AP9" s="34" t="str">
        <f t="shared" ca="1" si="5"/>
        <v/>
      </c>
      <c r="AQ9" s="34" t="str">
        <f t="shared" ca="1" si="5"/>
        <v/>
      </c>
      <c r="AR9" s="34" t="str">
        <f t="shared" ca="1" si="5"/>
        <v/>
      </c>
      <c r="AS9" s="34" t="str">
        <f t="shared" ca="1" si="5"/>
        <v/>
      </c>
      <c r="AT9" s="34" t="str">
        <f t="shared" ca="1" si="5"/>
        <v/>
      </c>
      <c r="AU9" s="34" t="str">
        <f t="shared" ca="1" si="6"/>
        <v/>
      </c>
      <c r="AV9" s="34" t="str">
        <f t="shared" ca="1" si="6"/>
        <v/>
      </c>
      <c r="AW9" s="34" t="str">
        <f t="shared" ca="1" si="6"/>
        <v/>
      </c>
      <c r="AX9" s="34" t="str">
        <f t="shared" ca="1" si="6"/>
        <v/>
      </c>
      <c r="AY9" s="34" t="str">
        <f t="shared" ca="1" si="6"/>
        <v/>
      </c>
      <c r="AZ9" s="34" t="str">
        <f t="shared" ca="1" si="6"/>
        <v/>
      </c>
      <c r="BA9" s="34" t="str">
        <f t="shared" ca="1" si="8"/>
        <v/>
      </c>
      <c r="BB9" s="14" t="str">
        <f t="shared" ref="BB9:BB20" ca="1" si="9">IF(ISNUMBER(OFFSET($A$1,COLUMN()-3,0)),SQRT(  (OFFSET($A$1,ROW()-1,0)-OFFSET($A$1,BB$1+1,0))^2+ (OFFSET($B$1,ROW()-1,0)-OFFSET($B$1,BB$1+1,0))^2),"")</f>
        <v/>
      </c>
      <c r="BC9" t="s">
        <v>89</v>
      </c>
      <c r="BD9" t="s">
        <v>135</v>
      </c>
      <c r="BE9" s="113">
        <v>20</v>
      </c>
    </row>
    <row r="10" spans="1:57" ht="16" x14ac:dyDescent="0.2">
      <c r="A10" s="64">
        <v>14</v>
      </c>
      <c r="B10" s="271">
        <v>24</v>
      </c>
      <c r="C10" s="273">
        <v>8</v>
      </c>
      <c r="D10" s="14"/>
      <c r="E10" s="14"/>
      <c r="F10" s="14"/>
      <c r="G10" s="14"/>
      <c r="H10" s="14"/>
      <c r="I10" s="14"/>
      <c r="J10" s="14"/>
      <c r="K10" s="14"/>
      <c r="L10" s="26" t="s">
        <v>17</v>
      </c>
      <c r="M10" s="34">
        <f t="shared" ca="1" si="0"/>
        <v>27</v>
      </c>
      <c r="N10" s="34">
        <f t="shared" ca="1" si="0"/>
        <v>69</v>
      </c>
      <c r="O10" s="34">
        <f t="shared" ca="1" si="0"/>
        <v>23</v>
      </c>
      <c r="P10" s="34">
        <f t="shared" ca="1" si="0"/>
        <v>112</v>
      </c>
      <c r="Q10" s="34">
        <f t="shared" ca="1" si="0"/>
        <v>71</v>
      </c>
      <c r="R10" s="34">
        <f t="shared" ca="1" si="0"/>
        <v>82</v>
      </c>
      <c r="S10" s="34">
        <f t="shared" ca="1" si="0"/>
        <v>54</v>
      </c>
      <c r="T10" s="34">
        <f t="shared" ca="1" si="0"/>
        <v>101</v>
      </c>
      <c r="U10" s="34">
        <f t="shared" ca="1" si="0"/>
        <v>99</v>
      </c>
      <c r="V10" s="34">
        <f t="shared" ca="1" si="0"/>
        <v>13</v>
      </c>
      <c r="W10" s="34">
        <f t="shared" ca="1" si="0"/>
        <v>100</v>
      </c>
      <c r="X10" s="34">
        <f t="shared" ca="1" si="0"/>
        <v>105</v>
      </c>
      <c r="Y10" s="34">
        <f t="shared" ca="1" si="0"/>
        <v>94</v>
      </c>
      <c r="Z10" s="34">
        <f t="shared" ca="1" si="0"/>
        <v>27</v>
      </c>
      <c r="AA10" s="34">
        <f t="shared" ca="1" si="3"/>
        <v>43</v>
      </c>
      <c r="AB10" s="34">
        <f t="shared" ca="1" si="3"/>
        <v>85</v>
      </c>
      <c r="AC10" s="34">
        <f t="shared" ca="1" si="3"/>
        <v>78</v>
      </c>
      <c r="AD10" s="34">
        <f t="shared" ca="1" si="3"/>
        <v>97</v>
      </c>
      <c r="AE10" s="34">
        <f t="shared" ca="1" si="3"/>
        <v>88</v>
      </c>
      <c r="AF10" s="34">
        <f t="shared" ca="1" si="3"/>
        <v>18</v>
      </c>
      <c r="AG10" s="34">
        <f t="shared" ca="1" si="3"/>
        <v>52</v>
      </c>
      <c r="AH10" s="34">
        <f t="shared" ca="1" si="3"/>
        <v>107</v>
      </c>
      <c r="AI10" s="34">
        <f t="shared" ca="1" si="3"/>
        <v>103</v>
      </c>
      <c r="AJ10" s="34" t="str">
        <f t="shared" ca="1" si="4"/>
        <v/>
      </c>
      <c r="AK10" s="34" t="str">
        <f t="shared" ca="1" si="4"/>
        <v/>
      </c>
      <c r="AL10" s="34" t="str">
        <f t="shared" ca="1" si="4"/>
        <v/>
      </c>
      <c r="AM10" s="34" t="str">
        <f t="shared" ca="1" si="5"/>
        <v/>
      </c>
      <c r="AN10" s="34" t="str">
        <f t="shared" ca="1" si="5"/>
        <v/>
      </c>
      <c r="AO10" s="34" t="str">
        <f t="shared" ca="1" si="5"/>
        <v/>
      </c>
      <c r="AP10" s="34" t="str">
        <f t="shared" ca="1" si="5"/>
        <v/>
      </c>
      <c r="AQ10" s="34" t="str">
        <f t="shared" ca="1" si="5"/>
        <v/>
      </c>
      <c r="AR10" s="34" t="str">
        <f t="shared" ca="1" si="5"/>
        <v/>
      </c>
      <c r="AS10" s="34" t="str">
        <f t="shared" ca="1" si="5"/>
        <v/>
      </c>
      <c r="AT10" s="34" t="str">
        <f t="shared" ca="1" si="5"/>
        <v/>
      </c>
      <c r="AU10" s="34" t="str">
        <f t="shared" ca="1" si="6"/>
        <v/>
      </c>
      <c r="AV10" s="34" t="str">
        <f t="shared" ca="1" si="6"/>
        <v/>
      </c>
      <c r="AW10" s="34" t="str">
        <f t="shared" ca="1" si="6"/>
        <v/>
      </c>
      <c r="AX10" s="34" t="str">
        <f t="shared" ca="1" si="6"/>
        <v/>
      </c>
      <c r="AY10" s="34" t="str">
        <f t="shared" ca="1" si="6"/>
        <v/>
      </c>
      <c r="AZ10" s="34" t="str">
        <f t="shared" ca="1" si="6"/>
        <v/>
      </c>
      <c r="BA10" s="34" t="str">
        <f t="shared" ca="1" si="8"/>
        <v/>
      </c>
      <c r="BB10" s="14" t="str">
        <f t="shared" ca="1" si="9"/>
        <v/>
      </c>
      <c r="BC10" t="s">
        <v>90</v>
      </c>
      <c r="BD10" t="s">
        <v>136</v>
      </c>
      <c r="BE10" s="113">
        <v>7</v>
      </c>
    </row>
    <row r="11" spans="1:57" ht="16" x14ac:dyDescent="0.2">
      <c r="A11" s="64">
        <v>2</v>
      </c>
      <c r="B11" s="271">
        <v>39</v>
      </c>
      <c r="C11" s="273">
        <v>9</v>
      </c>
      <c r="D11" s="14"/>
      <c r="E11" s="274"/>
      <c r="F11" s="14"/>
      <c r="G11" s="14"/>
      <c r="H11" s="14"/>
      <c r="I11" s="14"/>
      <c r="J11" s="14"/>
      <c r="K11" s="14"/>
      <c r="L11" s="14"/>
      <c r="M11" s="26" t="s">
        <v>17</v>
      </c>
      <c r="N11" s="34">
        <f t="shared" ca="1" si="0"/>
        <v>44</v>
      </c>
      <c r="O11" s="34">
        <f t="shared" ca="1" si="0"/>
        <v>32</v>
      </c>
      <c r="P11" s="34">
        <f t="shared" ca="1" si="0"/>
        <v>109</v>
      </c>
      <c r="Q11" s="34">
        <f t="shared" ca="1" si="0"/>
        <v>96</v>
      </c>
      <c r="R11" s="34">
        <f t="shared" ca="1" si="0"/>
        <v>79</v>
      </c>
      <c r="S11" s="34">
        <f t="shared" ca="1" si="0"/>
        <v>27</v>
      </c>
      <c r="T11" s="34">
        <f t="shared" ca="1" si="0"/>
        <v>98</v>
      </c>
      <c r="U11" s="34">
        <f t="shared" ca="1" si="0"/>
        <v>126</v>
      </c>
      <c r="V11" s="34">
        <f t="shared" ca="1" si="0"/>
        <v>24</v>
      </c>
      <c r="W11" s="34">
        <f t="shared" ca="1" si="0"/>
        <v>127</v>
      </c>
      <c r="X11" s="34">
        <f t="shared" ca="1" si="0"/>
        <v>102</v>
      </c>
      <c r="Y11" s="34">
        <f t="shared" ca="1" si="0"/>
        <v>121</v>
      </c>
      <c r="Z11" s="34">
        <f t="shared" ca="1" si="0"/>
        <v>6</v>
      </c>
      <c r="AA11" s="34">
        <f t="shared" ca="1" si="3"/>
        <v>70</v>
      </c>
      <c r="AB11" s="34">
        <f t="shared" ca="1" si="3"/>
        <v>82</v>
      </c>
      <c r="AC11" s="34">
        <f t="shared" ca="1" si="3"/>
        <v>65</v>
      </c>
      <c r="AD11" s="34">
        <f t="shared" ca="1" si="3"/>
        <v>94</v>
      </c>
      <c r="AE11" s="34">
        <f t="shared" ca="1" si="3"/>
        <v>85</v>
      </c>
      <c r="AF11" s="34">
        <f t="shared" ca="1" si="3"/>
        <v>45</v>
      </c>
      <c r="AG11" s="34">
        <f t="shared" ca="1" si="3"/>
        <v>49</v>
      </c>
      <c r="AH11" s="34">
        <f t="shared" ca="1" si="3"/>
        <v>104</v>
      </c>
      <c r="AI11" s="34">
        <f t="shared" ca="1" si="3"/>
        <v>130</v>
      </c>
      <c r="AJ11" s="34" t="str">
        <f t="shared" ca="1" si="4"/>
        <v/>
      </c>
      <c r="AK11" s="34" t="str">
        <f t="shared" ca="1" si="4"/>
        <v/>
      </c>
      <c r="AL11" s="34" t="str">
        <f t="shared" ca="1" si="4"/>
        <v/>
      </c>
      <c r="AM11" s="34" t="str">
        <f t="shared" ca="1" si="5"/>
        <v/>
      </c>
      <c r="AN11" s="34" t="str">
        <f t="shared" ca="1" si="5"/>
        <v/>
      </c>
      <c r="AO11" s="34" t="str">
        <f t="shared" ca="1" si="5"/>
        <v/>
      </c>
      <c r="AP11" s="34" t="str">
        <f t="shared" ca="1" si="5"/>
        <v/>
      </c>
      <c r="AQ11" s="34" t="str">
        <f t="shared" ca="1" si="5"/>
        <v/>
      </c>
      <c r="AR11" s="34" t="str">
        <f t="shared" ca="1" si="5"/>
        <v/>
      </c>
      <c r="AS11" s="34" t="str">
        <f t="shared" ca="1" si="5"/>
        <v/>
      </c>
      <c r="AT11" s="34" t="str">
        <f t="shared" ca="1" si="5"/>
        <v/>
      </c>
      <c r="AU11" s="34" t="str">
        <f t="shared" ca="1" si="6"/>
        <v/>
      </c>
      <c r="AV11" s="34" t="str">
        <f t="shared" ca="1" si="6"/>
        <v/>
      </c>
      <c r="AW11" s="34" t="str">
        <f t="shared" ca="1" si="6"/>
        <v/>
      </c>
      <c r="AX11" s="34" t="str">
        <f t="shared" ca="1" si="6"/>
        <v/>
      </c>
      <c r="AY11" s="34" t="str">
        <f t="shared" ca="1" si="6"/>
        <v/>
      </c>
      <c r="AZ11" s="34" t="str">
        <f t="shared" ca="1" si="6"/>
        <v/>
      </c>
      <c r="BA11" s="34" t="str">
        <f t="shared" ca="1" si="8"/>
        <v/>
      </c>
      <c r="BB11" s="14" t="str">
        <f t="shared" ca="1" si="9"/>
        <v/>
      </c>
      <c r="BC11" t="s">
        <v>91</v>
      </c>
      <c r="BD11" t="s">
        <v>137</v>
      </c>
      <c r="BE11" s="113">
        <v>10</v>
      </c>
    </row>
    <row r="12" spans="1:57" ht="16" x14ac:dyDescent="0.2">
      <c r="A12" s="64">
        <v>3</v>
      </c>
      <c r="B12" s="269">
        <v>82</v>
      </c>
      <c r="C12" s="272">
        <v>10</v>
      </c>
      <c r="D12" s="14"/>
      <c r="E12" s="14"/>
      <c r="F12" s="14"/>
      <c r="G12" s="14"/>
      <c r="H12" s="14"/>
      <c r="I12" s="14"/>
      <c r="J12" s="14"/>
      <c r="K12" s="14"/>
      <c r="L12" s="14"/>
      <c r="M12" s="14"/>
      <c r="N12" s="26" t="s">
        <v>17</v>
      </c>
      <c r="O12" s="34">
        <f t="shared" ca="1" si="0"/>
        <v>74</v>
      </c>
      <c r="P12" s="34">
        <f t="shared" ca="1" si="0"/>
        <v>125</v>
      </c>
      <c r="Q12" s="34">
        <f t="shared" ca="1" si="0"/>
        <v>138</v>
      </c>
      <c r="R12" s="34">
        <f t="shared" ca="1" si="0"/>
        <v>81</v>
      </c>
      <c r="S12" s="34">
        <f t="shared" ca="1" si="0"/>
        <v>19</v>
      </c>
      <c r="T12" s="34">
        <f t="shared" ca="1" si="0"/>
        <v>116</v>
      </c>
      <c r="U12" s="34">
        <f t="shared" ca="1" si="0"/>
        <v>168</v>
      </c>
      <c r="V12" s="34">
        <f t="shared" ca="1" si="0"/>
        <v>66</v>
      </c>
      <c r="W12" s="34">
        <f t="shared" ca="1" si="0"/>
        <v>169</v>
      </c>
      <c r="X12" s="34">
        <f t="shared" ca="1" si="0"/>
        <v>58</v>
      </c>
      <c r="Y12" s="34">
        <f t="shared" ca="1" si="0"/>
        <v>163</v>
      </c>
      <c r="Z12" s="34">
        <f t="shared" ca="1" si="0"/>
        <v>42</v>
      </c>
      <c r="AA12" s="34">
        <f t="shared" ca="1" si="3"/>
        <v>112</v>
      </c>
      <c r="AB12" s="34">
        <f t="shared" ca="1" si="3"/>
        <v>78</v>
      </c>
      <c r="AC12" s="34">
        <f t="shared" ca="1" si="3"/>
        <v>21</v>
      </c>
      <c r="AD12" s="34">
        <f t="shared" ca="1" si="3"/>
        <v>104</v>
      </c>
      <c r="AE12" s="34">
        <f t="shared" ca="1" si="3"/>
        <v>67</v>
      </c>
      <c r="AF12" s="34">
        <f t="shared" ca="1" si="3"/>
        <v>87</v>
      </c>
      <c r="AG12" s="34">
        <f t="shared" ca="1" si="3"/>
        <v>29</v>
      </c>
      <c r="AH12" s="34">
        <f t="shared" ca="1" si="3"/>
        <v>104</v>
      </c>
      <c r="AI12" s="34">
        <f t="shared" ca="1" si="3"/>
        <v>172</v>
      </c>
      <c r="AJ12" s="34" t="str">
        <f t="shared" ca="1" si="4"/>
        <v/>
      </c>
      <c r="AK12" s="34" t="str">
        <f t="shared" ca="1" si="4"/>
        <v/>
      </c>
      <c r="AL12" s="34" t="str">
        <f t="shared" ca="1" si="4"/>
        <v/>
      </c>
      <c r="AM12" s="34" t="str">
        <f t="shared" ca="1" si="5"/>
        <v/>
      </c>
      <c r="AN12" s="34" t="str">
        <f t="shared" ca="1" si="5"/>
        <v/>
      </c>
      <c r="AO12" s="34" t="str">
        <f t="shared" ca="1" si="5"/>
        <v/>
      </c>
      <c r="AP12" s="34" t="str">
        <f t="shared" ca="1" si="5"/>
        <v/>
      </c>
      <c r="AQ12" s="34" t="str">
        <f t="shared" ca="1" si="5"/>
        <v/>
      </c>
      <c r="AR12" s="34" t="str">
        <f t="shared" ca="1" si="5"/>
        <v/>
      </c>
      <c r="AS12" s="34" t="str">
        <f t="shared" ca="1" si="5"/>
        <v/>
      </c>
      <c r="AT12" s="34" t="str">
        <f t="shared" ca="1" si="5"/>
        <v/>
      </c>
      <c r="AU12" s="34" t="str">
        <f t="shared" ca="1" si="6"/>
        <v/>
      </c>
      <c r="AV12" s="34" t="str">
        <f t="shared" ca="1" si="6"/>
        <v/>
      </c>
      <c r="AW12" s="34" t="str">
        <f t="shared" ca="1" si="6"/>
        <v/>
      </c>
      <c r="AX12" s="34" t="str">
        <f t="shared" ca="1" si="6"/>
        <v/>
      </c>
      <c r="AY12" s="34" t="str">
        <f t="shared" ca="1" si="6"/>
        <v/>
      </c>
      <c r="AZ12" s="34" t="str">
        <f t="shared" ca="1" si="6"/>
        <v/>
      </c>
      <c r="BA12" s="34" t="str">
        <f t="shared" ca="1" si="8"/>
        <v/>
      </c>
      <c r="BB12" s="14" t="str">
        <f t="shared" ca="1" si="9"/>
        <v/>
      </c>
      <c r="BC12" t="s">
        <v>92</v>
      </c>
      <c r="BD12" t="s">
        <v>138</v>
      </c>
      <c r="BE12" s="113">
        <v>15</v>
      </c>
    </row>
    <row r="13" spans="1:57" ht="16" x14ac:dyDescent="0.2">
      <c r="A13" s="64">
        <v>5</v>
      </c>
      <c r="B13" s="269">
        <v>10</v>
      </c>
      <c r="C13" s="31">
        <v>11</v>
      </c>
      <c r="D13" s="14"/>
      <c r="E13" s="14"/>
      <c r="F13" s="14"/>
      <c r="G13" s="14"/>
      <c r="H13" s="14"/>
      <c r="I13" s="14"/>
      <c r="J13" s="14"/>
      <c r="K13" s="14"/>
      <c r="L13" s="14"/>
      <c r="M13" s="14"/>
      <c r="N13" s="14"/>
      <c r="O13" s="26" t="s">
        <v>17</v>
      </c>
      <c r="P13" s="34">
        <f t="shared" ca="1" si="0"/>
        <v>135</v>
      </c>
      <c r="Q13" s="34">
        <f t="shared" ca="1" si="0"/>
        <v>94</v>
      </c>
      <c r="R13" s="34">
        <f t="shared" ca="1" si="0"/>
        <v>105</v>
      </c>
      <c r="S13" s="34">
        <f t="shared" ca="1" si="0"/>
        <v>59</v>
      </c>
      <c r="T13" s="34">
        <f t="shared" ca="1" si="0"/>
        <v>124</v>
      </c>
      <c r="U13" s="34">
        <f t="shared" ca="1" si="0"/>
        <v>94</v>
      </c>
      <c r="V13" s="34">
        <f t="shared" ca="1" si="0"/>
        <v>36</v>
      </c>
      <c r="W13" s="34">
        <f t="shared" ca="1" si="0"/>
        <v>95</v>
      </c>
      <c r="X13" s="34">
        <f t="shared" ca="1" si="0"/>
        <v>128</v>
      </c>
      <c r="Y13" s="34">
        <f t="shared" ca="1" si="0"/>
        <v>97</v>
      </c>
      <c r="Z13" s="34">
        <f t="shared" ca="1" si="0"/>
        <v>32</v>
      </c>
      <c r="AA13" s="34">
        <f t="shared" ca="1" si="3"/>
        <v>38</v>
      </c>
      <c r="AB13" s="34">
        <f t="shared" ca="1" si="3"/>
        <v>108</v>
      </c>
      <c r="AC13" s="34">
        <f t="shared" ca="1" si="3"/>
        <v>91</v>
      </c>
      <c r="AD13" s="34">
        <f t="shared" ca="1" si="3"/>
        <v>120</v>
      </c>
      <c r="AE13" s="34">
        <f t="shared" ca="1" si="3"/>
        <v>111</v>
      </c>
      <c r="AF13" s="34">
        <f t="shared" ca="1" si="3"/>
        <v>23</v>
      </c>
      <c r="AG13" s="34">
        <f t="shared" ca="1" si="3"/>
        <v>75</v>
      </c>
      <c r="AH13" s="34">
        <f t="shared" ca="1" si="3"/>
        <v>130</v>
      </c>
      <c r="AI13" s="34">
        <f t="shared" ca="1" si="3"/>
        <v>98</v>
      </c>
      <c r="AJ13" s="34" t="str">
        <f t="shared" ca="1" si="4"/>
        <v/>
      </c>
      <c r="AK13" s="34" t="str">
        <f t="shared" ca="1" si="4"/>
        <v/>
      </c>
      <c r="AL13" s="34" t="str">
        <f t="shared" ca="1" si="4"/>
        <v/>
      </c>
      <c r="AM13" s="34" t="str">
        <f t="shared" ca="1" si="5"/>
        <v/>
      </c>
      <c r="AN13" s="34" t="str">
        <f t="shared" ca="1" si="5"/>
        <v/>
      </c>
      <c r="AO13" s="34" t="str">
        <f t="shared" ca="1" si="5"/>
        <v/>
      </c>
      <c r="AP13" s="34" t="str">
        <f t="shared" ca="1" si="5"/>
        <v/>
      </c>
      <c r="AQ13" s="34" t="str">
        <f t="shared" ca="1" si="5"/>
        <v/>
      </c>
      <c r="AR13" s="34" t="str">
        <f t="shared" ca="1" si="5"/>
        <v/>
      </c>
      <c r="AS13" s="34" t="str">
        <f t="shared" ca="1" si="5"/>
        <v/>
      </c>
      <c r="AT13" s="34" t="str">
        <f t="shared" ca="1" si="5"/>
        <v/>
      </c>
      <c r="AU13" s="34" t="str">
        <f t="shared" ca="1" si="6"/>
        <v/>
      </c>
      <c r="AV13" s="34" t="str">
        <f t="shared" ca="1" si="6"/>
        <v/>
      </c>
      <c r="AW13" s="34" t="str">
        <f t="shared" ca="1" si="6"/>
        <v/>
      </c>
      <c r="AX13" s="34" t="str">
        <f t="shared" ca="1" si="6"/>
        <v/>
      </c>
      <c r="AY13" s="34" t="str">
        <f t="shared" ca="1" si="6"/>
        <v/>
      </c>
      <c r="AZ13" s="34" t="str">
        <f t="shared" ca="1" si="6"/>
        <v/>
      </c>
      <c r="BA13" s="34" t="str">
        <f t="shared" ca="1" si="8"/>
        <v/>
      </c>
      <c r="BB13" s="14" t="str">
        <f t="shared" ca="1" si="9"/>
        <v/>
      </c>
      <c r="BC13" t="s">
        <v>93</v>
      </c>
      <c r="BD13" t="s">
        <v>139</v>
      </c>
      <c r="BE13" s="113">
        <v>7</v>
      </c>
    </row>
    <row r="14" spans="1:57" ht="16" x14ac:dyDescent="0.2">
      <c r="A14" s="64">
        <v>98</v>
      </c>
      <c r="B14" s="269">
        <v>52</v>
      </c>
      <c r="C14" s="31">
        <v>12</v>
      </c>
      <c r="D14" s="14"/>
      <c r="E14" s="14"/>
      <c r="F14" s="14"/>
      <c r="G14" s="14"/>
      <c r="H14" s="14"/>
      <c r="I14" s="14"/>
      <c r="J14" s="14"/>
      <c r="K14" s="14"/>
      <c r="L14" s="14"/>
      <c r="M14" s="14"/>
      <c r="N14" s="14"/>
      <c r="O14" s="14"/>
      <c r="P14" s="26" t="s">
        <v>17</v>
      </c>
      <c r="Q14" s="34">
        <f t="shared" ca="1" si="0"/>
        <v>41</v>
      </c>
      <c r="R14" s="34">
        <f t="shared" ca="1" si="0"/>
        <v>44</v>
      </c>
      <c r="S14" s="34">
        <f t="shared" ca="1" si="0"/>
        <v>110</v>
      </c>
      <c r="T14" s="34">
        <f t="shared" ca="1" si="0"/>
        <v>11</v>
      </c>
      <c r="U14" s="34">
        <f t="shared" ca="1" si="0"/>
        <v>57</v>
      </c>
      <c r="V14" s="34">
        <f t="shared" ca="1" si="0"/>
        <v>99</v>
      </c>
      <c r="W14" s="34">
        <f t="shared" ca="1" si="0"/>
        <v>54</v>
      </c>
      <c r="X14" s="34">
        <f t="shared" ca="1" si="0"/>
        <v>89</v>
      </c>
      <c r="Y14" s="34">
        <f t="shared" ca="1" si="0"/>
        <v>38</v>
      </c>
      <c r="Z14" s="34">
        <f t="shared" ca="1" si="0"/>
        <v>103</v>
      </c>
      <c r="AA14" s="34">
        <f t="shared" ca="1" si="3"/>
        <v>99</v>
      </c>
      <c r="AB14" s="34">
        <f t="shared" ca="1" si="3"/>
        <v>47</v>
      </c>
      <c r="AC14" s="34">
        <f t="shared" ca="1" si="3"/>
        <v>134</v>
      </c>
      <c r="AD14" s="34">
        <f t="shared" ca="1" si="3"/>
        <v>21</v>
      </c>
      <c r="AE14" s="34">
        <f t="shared" ca="1" si="3"/>
        <v>58</v>
      </c>
      <c r="AF14" s="34">
        <f t="shared" ca="1" si="3"/>
        <v>112</v>
      </c>
      <c r="AG14" s="34">
        <f t="shared" ca="1" si="3"/>
        <v>96</v>
      </c>
      <c r="AH14" s="34">
        <f t="shared" ca="1" si="3"/>
        <v>21</v>
      </c>
      <c r="AI14" s="34">
        <f t="shared" ca="1" si="3"/>
        <v>47</v>
      </c>
      <c r="AJ14" s="34" t="str">
        <f t="shared" ca="1" si="4"/>
        <v/>
      </c>
      <c r="AK14" s="34" t="str">
        <f t="shared" ca="1" si="4"/>
        <v/>
      </c>
      <c r="AL14" s="34" t="str">
        <f t="shared" ca="1" si="4"/>
        <v/>
      </c>
      <c r="AM14" s="34" t="str">
        <f t="shared" ca="1" si="5"/>
        <v/>
      </c>
      <c r="AN14" s="34" t="str">
        <f t="shared" ca="1" si="5"/>
        <v/>
      </c>
      <c r="AO14" s="34" t="str">
        <f t="shared" ca="1" si="5"/>
        <v/>
      </c>
      <c r="AP14" s="34" t="str">
        <f t="shared" ca="1" si="5"/>
        <v/>
      </c>
      <c r="AQ14" s="34" t="str">
        <f t="shared" ca="1" si="5"/>
        <v/>
      </c>
      <c r="AR14" s="34" t="str">
        <f t="shared" ca="1" si="5"/>
        <v/>
      </c>
      <c r="AS14" s="34" t="str">
        <f t="shared" ca="1" si="5"/>
        <v/>
      </c>
      <c r="AT14" s="34" t="str">
        <f t="shared" ca="1" si="5"/>
        <v/>
      </c>
      <c r="AU14" s="34" t="str">
        <f t="shared" ca="1" si="6"/>
        <v/>
      </c>
      <c r="AV14" s="34" t="str">
        <f t="shared" ca="1" si="6"/>
        <v/>
      </c>
      <c r="AW14" s="34" t="str">
        <f t="shared" ca="1" si="6"/>
        <v/>
      </c>
      <c r="AX14" s="34" t="str">
        <f t="shared" ca="1" si="6"/>
        <v/>
      </c>
      <c r="AY14" s="34" t="str">
        <f t="shared" ca="1" si="6"/>
        <v/>
      </c>
      <c r="AZ14" s="34" t="str">
        <f t="shared" ca="1" si="6"/>
        <v/>
      </c>
      <c r="BA14" s="34" t="str">
        <f t="shared" ca="1" si="8"/>
        <v/>
      </c>
      <c r="BB14" s="14" t="str">
        <f t="shared" ca="1" si="9"/>
        <v/>
      </c>
      <c r="BC14" t="s">
        <v>94</v>
      </c>
      <c r="BD14" t="s">
        <v>140</v>
      </c>
      <c r="BE14" s="113">
        <v>24</v>
      </c>
    </row>
    <row r="15" spans="1:57" ht="16" x14ac:dyDescent="0.2">
      <c r="A15" s="64">
        <v>84</v>
      </c>
      <c r="B15" s="269">
        <v>25</v>
      </c>
      <c r="C15" s="31">
        <v>13</v>
      </c>
      <c r="D15" s="14"/>
      <c r="E15" s="14"/>
      <c r="F15" s="14"/>
      <c r="G15" s="14"/>
      <c r="H15" s="14"/>
      <c r="I15" s="14"/>
      <c r="J15" s="14"/>
      <c r="K15" s="14"/>
      <c r="L15" s="14"/>
      <c r="M15" s="14"/>
      <c r="N15" s="14"/>
      <c r="O15" s="14"/>
      <c r="P15" s="14"/>
      <c r="Q15" s="26" t="s">
        <v>17</v>
      </c>
      <c r="R15" s="34">
        <f t="shared" ca="1" si="0"/>
        <v>57</v>
      </c>
      <c r="S15" s="34">
        <f t="shared" ca="1" si="0"/>
        <v>123</v>
      </c>
      <c r="T15" s="34">
        <f t="shared" ca="1" si="0"/>
        <v>30</v>
      </c>
      <c r="U15" s="34">
        <f t="shared" ca="1" si="0"/>
        <v>30</v>
      </c>
      <c r="V15" s="34">
        <f t="shared" ca="1" si="0"/>
        <v>72</v>
      </c>
      <c r="W15" s="34">
        <f t="shared" ca="1" si="0"/>
        <v>31</v>
      </c>
      <c r="X15" s="34">
        <f t="shared" ca="1" si="0"/>
        <v>102</v>
      </c>
      <c r="Y15" s="34">
        <f t="shared" ca="1" si="0"/>
        <v>25</v>
      </c>
      <c r="Z15" s="34">
        <f t="shared" ca="1" si="0"/>
        <v>96</v>
      </c>
      <c r="AA15" s="34">
        <f t="shared" ca="1" si="3"/>
        <v>58</v>
      </c>
      <c r="AB15" s="34">
        <f t="shared" ca="1" si="3"/>
        <v>60</v>
      </c>
      <c r="AC15" s="34">
        <f t="shared" ca="1" si="3"/>
        <v>147</v>
      </c>
      <c r="AD15" s="34">
        <f t="shared" ca="1" si="3"/>
        <v>34</v>
      </c>
      <c r="AE15" s="34">
        <f t="shared" ca="1" si="3"/>
        <v>71</v>
      </c>
      <c r="AF15" s="34">
        <f t="shared" ca="1" si="3"/>
        <v>71</v>
      </c>
      <c r="AG15" s="34">
        <f t="shared" ca="1" si="3"/>
        <v>109</v>
      </c>
      <c r="AH15" s="34">
        <f t="shared" ca="1" si="3"/>
        <v>36</v>
      </c>
      <c r="AI15" s="34">
        <f t="shared" ca="1" si="3"/>
        <v>34</v>
      </c>
      <c r="AJ15" s="34" t="str">
        <f t="shared" ca="1" si="4"/>
        <v/>
      </c>
      <c r="AK15" s="34" t="str">
        <f t="shared" ca="1" si="4"/>
        <v/>
      </c>
      <c r="AL15" s="34" t="str">
        <f t="shared" ca="1" si="4"/>
        <v/>
      </c>
      <c r="AM15" s="34" t="str">
        <f t="shared" ca="1" si="5"/>
        <v/>
      </c>
      <c r="AN15" s="34" t="str">
        <f t="shared" ca="1" si="5"/>
        <v/>
      </c>
      <c r="AO15" s="34" t="str">
        <f t="shared" ca="1" si="5"/>
        <v/>
      </c>
      <c r="AP15" s="34" t="str">
        <f t="shared" ca="1" si="5"/>
        <v/>
      </c>
      <c r="AQ15" s="34" t="str">
        <f t="shared" ca="1" si="5"/>
        <v/>
      </c>
      <c r="AR15" s="34" t="str">
        <f t="shared" ca="1" si="5"/>
        <v/>
      </c>
      <c r="AS15" s="34" t="str">
        <f t="shared" ca="1" si="5"/>
        <v/>
      </c>
      <c r="AT15" s="34" t="str">
        <f t="shared" ca="1" si="5"/>
        <v/>
      </c>
      <c r="AU15" s="34" t="str">
        <f t="shared" ca="1" si="6"/>
        <v/>
      </c>
      <c r="AV15" s="34" t="str">
        <f t="shared" ca="1" si="6"/>
        <v/>
      </c>
      <c r="AW15" s="34" t="str">
        <f t="shared" ca="1" si="6"/>
        <v/>
      </c>
      <c r="AX15" s="34" t="str">
        <f t="shared" ca="1" si="6"/>
        <v/>
      </c>
      <c r="AY15" s="34" t="str">
        <f t="shared" ca="1" si="6"/>
        <v/>
      </c>
      <c r="AZ15" s="34" t="str">
        <f t="shared" ca="1" si="6"/>
        <v/>
      </c>
      <c r="BA15" s="34" t="str">
        <f t="shared" ca="1" si="8"/>
        <v/>
      </c>
      <c r="BB15" s="14" t="str">
        <f t="shared" ca="1" si="9"/>
        <v/>
      </c>
      <c r="BC15" t="s">
        <v>95</v>
      </c>
      <c r="BD15" t="s">
        <v>141</v>
      </c>
      <c r="BE15" s="113">
        <v>10</v>
      </c>
    </row>
    <row r="16" spans="1:57" ht="16" x14ac:dyDescent="0.2">
      <c r="A16" s="64">
        <v>61</v>
      </c>
      <c r="B16" s="269">
        <v>59</v>
      </c>
      <c r="C16" s="31">
        <v>14</v>
      </c>
      <c r="D16" s="14"/>
      <c r="E16" s="14"/>
      <c r="F16" s="14"/>
      <c r="G16" s="14"/>
      <c r="H16" s="14"/>
      <c r="I16" s="14"/>
      <c r="J16" s="14"/>
      <c r="K16" s="14"/>
      <c r="L16" s="14"/>
      <c r="M16" s="14"/>
      <c r="N16" s="14"/>
      <c r="O16" s="14"/>
      <c r="P16" s="14"/>
      <c r="Q16" s="14"/>
      <c r="R16" s="26" t="s">
        <v>17</v>
      </c>
      <c r="S16" s="34">
        <f t="shared" ca="1" si="0"/>
        <v>66</v>
      </c>
      <c r="T16" s="34">
        <f t="shared" ca="1" si="0"/>
        <v>35</v>
      </c>
      <c r="U16" s="34">
        <f t="shared" ca="1" si="0"/>
        <v>87</v>
      </c>
      <c r="V16" s="34">
        <f t="shared" ca="1" si="0"/>
        <v>69</v>
      </c>
      <c r="W16" s="34">
        <f t="shared" ca="1" si="0"/>
        <v>88</v>
      </c>
      <c r="X16" s="34">
        <f t="shared" ca="1" si="0"/>
        <v>45</v>
      </c>
      <c r="Y16" s="34">
        <f t="shared" ca="1" si="0"/>
        <v>82</v>
      </c>
      <c r="Z16" s="34">
        <f t="shared" ca="1" si="0"/>
        <v>73</v>
      </c>
      <c r="AA16" s="34">
        <f t="shared" ca="1" si="3"/>
        <v>69</v>
      </c>
      <c r="AB16" s="34">
        <f t="shared" ca="1" si="3"/>
        <v>3</v>
      </c>
      <c r="AC16" s="34">
        <f t="shared" ca="1" si="3"/>
        <v>90</v>
      </c>
      <c r="AD16" s="34">
        <f t="shared" ca="1" si="3"/>
        <v>23</v>
      </c>
      <c r="AE16" s="34">
        <f t="shared" ca="1" si="3"/>
        <v>14</v>
      </c>
      <c r="AF16" s="34">
        <f t="shared" ca="1" si="3"/>
        <v>82</v>
      </c>
      <c r="AG16" s="34">
        <f t="shared" ca="1" si="3"/>
        <v>52</v>
      </c>
      <c r="AH16" s="34">
        <f t="shared" ca="1" si="3"/>
        <v>25</v>
      </c>
      <c r="AI16" s="34">
        <f t="shared" ca="1" si="3"/>
        <v>91</v>
      </c>
      <c r="AJ16" s="34" t="str">
        <f t="shared" ca="1" si="4"/>
        <v/>
      </c>
      <c r="AK16" s="34" t="str">
        <f t="shared" ca="1" si="4"/>
        <v/>
      </c>
      <c r="AL16" s="34" t="str">
        <f t="shared" ref="AL16:AL35" ca="1" si="10">IF(ISNUMBER(OFFSET($A$1,COLUMN()-3,0)),ROUND(SQRT(  (OFFSET($A$1,ROW()-1,0)-OFFSET($A$1,AL$1+1,0))^2+ (OFFSET($B$1,ROW()-1,0)-OFFSET($B$1,AL$1+1,0))^2),0),"")</f>
        <v/>
      </c>
      <c r="AM16" s="34" t="str">
        <f t="shared" ca="1" si="5"/>
        <v/>
      </c>
      <c r="AN16" s="34" t="str">
        <f t="shared" ca="1" si="5"/>
        <v/>
      </c>
      <c r="AO16" s="34" t="str">
        <f t="shared" ca="1" si="5"/>
        <v/>
      </c>
      <c r="AP16" s="34" t="str">
        <f t="shared" ca="1" si="5"/>
        <v/>
      </c>
      <c r="AQ16" s="34" t="str">
        <f t="shared" ca="1" si="5"/>
        <v/>
      </c>
      <c r="AR16" s="34" t="str">
        <f t="shared" ca="1" si="5"/>
        <v/>
      </c>
      <c r="AS16" s="34" t="str">
        <f t="shared" ca="1" si="5"/>
        <v/>
      </c>
      <c r="AT16" s="34" t="str">
        <f t="shared" ca="1" si="5"/>
        <v/>
      </c>
      <c r="AU16" s="34" t="str">
        <f t="shared" ca="1" si="6"/>
        <v/>
      </c>
      <c r="AV16" s="34" t="str">
        <f t="shared" ca="1" si="6"/>
        <v/>
      </c>
      <c r="AW16" s="34" t="str">
        <f t="shared" ca="1" si="6"/>
        <v/>
      </c>
      <c r="AX16" s="34" t="str">
        <f t="shared" ca="1" si="6"/>
        <v/>
      </c>
      <c r="AY16" s="34" t="str">
        <f t="shared" ca="1" si="6"/>
        <v/>
      </c>
      <c r="AZ16" s="34" t="str">
        <f t="shared" ca="1" si="6"/>
        <v/>
      </c>
      <c r="BA16" s="34" t="str">
        <f t="shared" ca="1" si="8"/>
        <v/>
      </c>
      <c r="BB16" s="14" t="str">
        <f t="shared" ca="1" si="9"/>
        <v/>
      </c>
      <c r="BC16" t="s">
        <v>96</v>
      </c>
      <c r="BD16" t="s">
        <v>142</v>
      </c>
      <c r="BE16" s="113">
        <v>12</v>
      </c>
    </row>
    <row r="17" spans="1:57" ht="16" x14ac:dyDescent="0.2">
      <c r="A17" s="64">
        <v>1</v>
      </c>
      <c r="B17" s="269">
        <v>65</v>
      </c>
      <c r="C17" s="31">
        <v>15</v>
      </c>
      <c r="D17" s="14"/>
      <c r="E17" s="14"/>
      <c r="F17" s="14"/>
      <c r="G17" s="14"/>
      <c r="H17" s="14"/>
      <c r="I17" s="14"/>
      <c r="J17" s="14"/>
      <c r="K17" s="14"/>
      <c r="L17" s="14"/>
      <c r="M17" s="14"/>
      <c r="N17" s="14"/>
      <c r="O17" s="14"/>
      <c r="P17" s="14"/>
      <c r="Q17" s="14"/>
      <c r="R17" s="14"/>
      <c r="S17" s="26" t="s">
        <v>17</v>
      </c>
      <c r="T17" s="34">
        <f t="shared" ca="1" si="0"/>
        <v>101</v>
      </c>
      <c r="U17" s="34">
        <f t="shared" ca="1" si="0"/>
        <v>153</v>
      </c>
      <c r="V17" s="34">
        <f t="shared" ca="1" si="0"/>
        <v>51</v>
      </c>
      <c r="W17" s="34">
        <f t="shared" ca="1" si="0"/>
        <v>154</v>
      </c>
      <c r="X17" s="34">
        <f t="shared" ca="1" si="0"/>
        <v>77</v>
      </c>
      <c r="Y17" s="34">
        <f t="shared" ca="1" si="0"/>
        <v>148</v>
      </c>
      <c r="Z17" s="34">
        <f t="shared" ca="1" si="0"/>
        <v>27</v>
      </c>
      <c r="AA17" s="34">
        <f t="shared" ca="1" si="3"/>
        <v>97</v>
      </c>
      <c r="AB17" s="34">
        <f t="shared" ca="1" si="3"/>
        <v>63</v>
      </c>
      <c r="AC17" s="34">
        <f t="shared" ca="1" si="3"/>
        <v>40</v>
      </c>
      <c r="AD17" s="34">
        <f t="shared" ca="1" si="3"/>
        <v>89</v>
      </c>
      <c r="AE17" s="34">
        <f t="shared" ca="1" si="3"/>
        <v>60</v>
      </c>
      <c r="AF17" s="34">
        <f t="shared" ca="1" si="3"/>
        <v>72</v>
      </c>
      <c r="AG17" s="34">
        <f t="shared" ca="1" si="3"/>
        <v>24</v>
      </c>
      <c r="AH17" s="34">
        <f t="shared" ca="1" si="3"/>
        <v>89</v>
      </c>
      <c r="AI17" s="34">
        <f t="shared" ca="1" si="3"/>
        <v>157</v>
      </c>
      <c r="AJ17" s="34" t="str">
        <f t="shared" ca="1" si="4"/>
        <v/>
      </c>
      <c r="AK17" s="34" t="str">
        <f t="shared" ca="1" si="4"/>
        <v/>
      </c>
      <c r="AL17" s="34" t="str">
        <f t="shared" ca="1" si="10"/>
        <v/>
      </c>
      <c r="AM17" s="34" t="str">
        <f t="shared" ca="1" si="5"/>
        <v/>
      </c>
      <c r="AN17" s="34" t="str">
        <f t="shared" ca="1" si="5"/>
        <v/>
      </c>
      <c r="AO17" s="34" t="str">
        <f t="shared" ca="1" si="5"/>
        <v/>
      </c>
      <c r="AP17" s="34" t="str">
        <f t="shared" ca="1" si="5"/>
        <v/>
      </c>
      <c r="AQ17" s="34" t="str">
        <f t="shared" ca="1" si="5"/>
        <v/>
      </c>
      <c r="AR17" s="34" t="str">
        <f t="shared" ca="1" si="5"/>
        <v/>
      </c>
      <c r="AS17" s="34" t="str">
        <f t="shared" ca="1" si="5"/>
        <v/>
      </c>
      <c r="AT17" s="34" t="str">
        <f t="shared" ca="1" si="5"/>
        <v/>
      </c>
      <c r="AU17" s="34" t="str">
        <f t="shared" ca="1" si="6"/>
        <v/>
      </c>
      <c r="AV17" s="34" t="str">
        <f t="shared" ca="1" si="6"/>
        <v/>
      </c>
      <c r="AW17" s="34" t="str">
        <f t="shared" ca="1" si="6"/>
        <v/>
      </c>
      <c r="AX17" s="34" t="str">
        <f t="shared" ca="1" si="6"/>
        <v/>
      </c>
      <c r="AY17" s="34" t="str">
        <f t="shared" ca="1" si="6"/>
        <v/>
      </c>
      <c r="AZ17" s="34" t="str">
        <f t="shared" ca="1" si="6"/>
        <v/>
      </c>
      <c r="BA17" s="34" t="str">
        <f t="shared" ca="1" si="8"/>
        <v/>
      </c>
      <c r="BB17" s="14" t="str">
        <f t="shared" ca="1" si="9"/>
        <v/>
      </c>
      <c r="BC17" t="s">
        <v>97</v>
      </c>
      <c r="BD17" t="s">
        <v>143</v>
      </c>
      <c r="BE17" s="113">
        <v>23</v>
      </c>
    </row>
    <row r="18" spans="1:57" ht="16" x14ac:dyDescent="0.2">
      <c r="A18" s="64">
        <v>88</v>
      </c>
      <c r="B18" s="269">
        <v>51</v>
      </c>
      <c r="C18" s="31">
        <v>16</v>
      </c>
      <c r="D18" s="15"/>
      <c r="E18" s="14"/>
      <c r="F18" s="15"/>
      <c r="G18" s="15"/>
      <c r="H18" s="14"/>
      <c r="I18" s="14"/>
      <c r="J18" s="27"/>
      <c r="K18" s="15"/>
      <c r="L18" s="15"/>
      <c r="M18" s="15"/>
      <c r="N18" s="15"/>
      <c r="O18" s="15"/>
      <c r="P18" s="15"/>
      <c r="Q18" s="15"/>
      <c r="R18" s="15"/>
      <c r="S18" s="15"/>
      <c r="T18" s="26" t="s">
        <v>17</v>
      </c>
      <c r="U18" s="34">
        <f t="shared" ref="U18:Z23" ca="1" si="11">IF(ISNUMBER(OFFSET($A$1,COLUMN()-3,0)),ROUND(  ABS(OFFSET($A$1,ROW()-1,0)-OFFSET($A$1,U$1+1,0))  + ABS(OFFSET($B$1,ROW()-1,0)-OFFSET($B$1,U$1+1,0)),0),"")</f>
        <v>52</v>
      </c>
      <c r="V18" s="34">
        <f t="shared" ca="1" si="11"/>
        <v>88</v>
      </c>
      <c r="W18" s="34">
        <f t="shared" ca="1" si="11"/>
        <v>53</v>
      </c>
      <c r="X18" s="34">
        <f t="shared" ca="1" si="11"/>
        <v>80</v>
      </c>
      <c r="Y18" s="34">
        <f t="shared" ca="1" si="11"/>
        <v>47</v>
      </c>
      <c r="Z18" s="34">
        <f t="shared" ca="1" si="11"/>
        <v>92</v>
      </c>
      <c r="AA18" s="34">
        <f t="shared" ca="1" si="3"/>
        <v>88</v>
      </c>
      <c r="AB18" s="34">
        <f t="shared" ca="1" si="3"/>
        <v>38</v>
      </c>
      <c r="AC18" s="34">
        <f t="shared" ca="1" si="3"/>
        <v>125</v>
      </c>
      <c r="AD18" s="34">
        <f t="shared" ca="1" si="3"/>
        <v>12</v>
      </c>
      <c r="AE18" s="34">
        <f t="shared" ca="1" si="3"/>
        <v>49</v>
      </c>
      <c r="AF18" s="34">
        <f t="shared" ca="1" si="3"/>
        <v>101</v>
      </c>
      <c r="AG18" s="34">
        <f t="shared" ca="1" si="3"/>
        <v>87</v>
      </c>
      <c r="AH18" s="34">
        <f t="shared" ca="1" si="3"/>
        <v>12</v>
      </c>
      <c r="AI18" s="34">
        <f t="shared" ca="1" si="3"/>
        <v>56</v>
      </c>
      <c r="AJ18" s="34" t="str">
        <f t="shared" ca="1" si="4"/>
        <v/>
      </c>
      <c r="AK18" s="34" t="str">
        <f t="shared" ca="1" si="4"/>
        <v/>
      </c>
      <c r="AL18" s="34" t="str">
        <f t="shared" ca="1" si="10"/>
        <v/>
      </c>
      <c r="AM18" s="34" t="str">
        <f t="shared" ca="1" si="5"/>
        <v/>
      </c>
      <c r="AN18" s="34" t="str">
        <f t="shared" ca="1" si="5"/>
        <v/>
      </c>
      <c r="AO18" s="34" t="str">
        <f t="shared" ca="1" si="5"/>
        <v/>
      </c>
      <c r="AP18" s="34" t="str">
        <f t="shared" ca="1" si="5"/>
        <v/>
      </c>
      <c r="AQ18" s="34" t="str">
        <f t="shared" ca="1" si="5"/>
        <v/>
      </c>
      <c r="AR18" s="34" t="str">
        <f t="shared" ca="1" si="5"/>
        <v/>
      </c>
      <c r="AS18" s="34" t="str">
        <f t="shared" ca="1" si="5"/>
        <v/>
      </c>
      <c r="AT18" s="34" t="str">
        <f t="shared" ca="1" si="5"/>
        <v/>
      </c>
      <c r="AU18" s="34" t="str">
        <f t="shared" ca="1" si="6"/>
        <v/>
      </c>
      <c r="AV18" s="34" t="str">
        <f t="shared" ca="1" si="6"/>
        <v/>
      </c>
      <c r="AW18" s="34" t="str">
        <f t="shared" ca="1" si="6"/>
        <v/>
      </c>
      <c r="AX18" s="34" t="str">
        <f t="shared" ca="1" si="6"/>
        <v/>
      </c>
      <c r="AY18" s="34" t="str">
        <f t="shared" ca="1" si="6"/>
        <v/>
      </c>
      <c r="AZ18" s="34" t="str">
        <f t="shared" ca="1" si="6"/>
        <v/>
      </c>
      <c r="BA18" s="34" t="str">
        <f t="shared" ca="1" si="8"/>
        <v/>
      </c>
      <c r="BB18" s="14" t="str">
        <f t="shared" ca="1" si="9"/>
        <v/>
      </c>
      <c r="BC18" t="s">
        <v>98</v>
      </c>
      <c r="BD18" t="s">
        <v>144</v>
      </c>
      <c r="BE18" s="113">
        <v>13</v>
      </c>
    </row>
    <row r="19" spans="1:57" ht="16" x14ac:dyDescent="0.2">
      <c r="A19" s="64">
        <v>91</v>
      </c>
      <c r="B19" s="269">
        <v>2</v>
      </c>
      <c r="C19" s="31">
        <v>17</v>
      </c>
      <c r="D19" s="15"/>
      <c r="E19" s="14"/>
      <c r="F19" s="15"/>
      <c r="G19" s="15"/>
      <c r="H19" s="14"/>
      <c r="I19" s="14"/>
      <c r="J19" s="27"/>
      <c r="K19" s="15"/>
      <c r="L19" s="15"/>
      <c r="M19" s="15"/>
      <c r="N19" s="15"/>
      <c r="O19" s="15"/>
      <c r="P19" s="15"/>
      <c r="Q19" s="15"/>
      <c r="R19" s="15"/>
      <c r="S19" s="15"/>
      <c r="T19" s="14"/>
      <c r="U19" s="26" t="s">
        <v>17</v>
      </c>
      <c r="V19" s="34">
        <f t="shared" ca="1" si="11"/>
        <v>102</v>
      </c>
      <c r="W19" s="34">
        <f t="shared" ca="1" si="11"/>
        <v>3</v>
      </c>
      <c r="X19" s="34">
        <f t="shared" ca="1" si="11"/>
        <v>132</v>
      </c>
      <c r="Y19" s="34">
        <f t="shared" ca="1" si="11"/>
        <v>19</v>
      </c>
      <c r="Z19" s="34">
        <f t="shared" ca="1" si="11"/>
        <v>126</v>
      </c>
      <c r="AA19" s="34">
        <f t="shared" ca="1" si="3"/>
        <v>56</v>
      </c>
      <c r="AB19" s="34">
        <f t="shared" ca="1" si="3"/>
        <v>90</v>
      </c>
      <c r="AC19" s="34">
        <f t="shared" ca="1" si="3"/>
        <v>177</v>
      </c>
      <c r="AD19" s="34">
        <f t="shared" ca="1" si="3"/>
        <v>64</v>
      </c>
      <c r="AE19" s="34">
        <f t="shared" ca="1" si="3"/>
        <v>101</v>
      </c>
      <c r="AF19" s="34">
        <f t="shared" ca="1" si="3"/>
        <v>81</v>
      </c>
      <c r="AG19" s="34">
        <f t="shared" ca="1" si="3"/>
        <v>139</v>
      </c>
      <c r="AH19" s="34">
        <f t="shared" ca="1" si="3"/>
        <v>64</v>
      </c>
      <c r="AI19" s="34">
        <f t="shared" ca="1" si="3"/>
        <v>10</v>
      </c>
      <c r="AJ19" s="34" t="str">
        <f t="shared" ca="1" si="4"/>
        <v/>
      </c>
      <c r="AK19" s="34" t="str">
        <f t="shared" ca="1" si="4"/>
        <v/>
      </c>
      <c r="AL19" s="34" t="str">
        <f t="shared" ca="1" si="10"/>
        <v/>
      </c>
      <c r="AM19" s="34" t="str">
        <f t="shared" ca="1" si="5"/>
        <v/>
      </c>
      <c r="AN19" s="34" t="str">
        <f t="shared" ca="1" si="5"/>
        <v/>
      </c>
      <c r="AO19" s="34" t="str">
        <f t="shared" ca="1" si="5"/>
        <v/>
      </c>
      <c r="AP19" s="34" t="str">
        <f t="shared" ca="1" si="5"/>
        <v/>
      </c>
      <c r="AQ19" s="34" t="str">
        <f t="shared" ca="1" si="5"/>
        <v/>
      </c>
      <c r="AR19" s="34" t="str">
        <f t="shared" ca="1" si="5"/>
        <v/>
      </c>
      <c r="AS19" s="34" t="str">
        <f t="shared" ca="1" si="5"/>
        <v/>
      </c>
      <c r="AT19" s="34" t="str">
        <f t="shared" ca="1" si="5"/>
        <v/>
      </c>
      <c r="AU19" s="34" t="str">
        <f t="shared" ca="1" si="6"/>
        <v/>
      </c>
      <c r="AV19" s="34" t="str">
        <f t="shared" ca="1" si="6"/>
        <v/>
      </c>
      <c r="AW19" s="34" t="str">
        <f t="shared" ca="1" si="6"/>
        <v/>
      </c>
      <c r="AX19" s="34" t="str">
        <f t="shared" ca="1" si="6"/>
        <v/>
      </c>
      <c r="AY19" s="34" t="str">
        <f t="shared" ca="1" si="6"/>
        <v/>
      </c>
      <c r="AZ19" s="34" t="str">
        <f t="shared" ca="1" si="6"/>
        <v/>
      </c>
      <c r="BA19" s="34" t="str">
        <f t="shared" ca="1" si="8"/>
        <v/>
      </c>
      <c r="BB19" s="14" t="str">
        <f t="shared" ca="1" si="9"/>
        <v/>
      </c>
      <c r="BC19" t="s">
        <v>99</v>
      </c>
      <c r="BD19" t="s">
        <v>145</v>
      </c>
      <c r="BE19" s="113">
        <v>19</v>
      </c>
    </row>
    <row r="20" spans="1:57" ht="16" x14ac:dyDescent="0.2">
      <c r="A20" s="64">
        <v>19</v>
      </c>
      <c r="B20" s="269">
        <v>32</v>
      </c>
      <c r="C20" s="31">
        <v>19</v>
      </c>
      <c r="D20" s="15"/>
      <c r="E20" s="14"/>
      <c r="F20" s="15"/>
      <c r="G20" s="15"/>
      <c r="H20" s="14"/>
      <c r="I20" s="14"/>
      <c r="J20" s="27"/>
      <c r="K20" s="15"/>
      <c r="L20" s="15"/>
      <c r="M20" s="15"/>
      <c r="N20" s="15"/>
      <c r="O20" s="15"/>
      <c r="P20" s="15"/>
      <c r="Q20" s="15"/>
      <c r="R20" s="15"/>
      <c r="S20" s="15"/>
      <c r="T20" s="14"/>
      <c r="U20" s="14"/>
      <c r="V20" s="26" t="s">
        <v>17</v>
      </c>
      <c r="W20" s="34">
        <f t="shared" ca="1" si="11"/>
        <v>103</v>
      </c>
      <c r="X20" s="34">
        <f t="shared" ca="1" si="11"/>
        <v>92</v>
      </c>
      <c r="Y20" s="34">
        <f t="shared" ca="1" si="11"/>
        <v>97</v>
      </c>
      <c r="Z20" s="34">
        <f t="shared" ca="1" si="11"/>
        <v>24</v>
      </c>
      <c r="AA20" s="34">
        <f t="shared" ca="1" si="3"/>
        <v>46</v>
      </c>
      <c r="AB20" s="34">
        <f t="shared" ca="1" si="3"/>
        <v>72</v>
      </c>
      <c r="AC20" s="34">
        <f t="shared" ca="1" si="3"/>
        <v>75</v>
      </c>
      <c r="AD20" s="34">
        <f t="shared" ca="1" si="3"/>
        <v>84</v>
      </c>
      <c r="AE20" s="34">
        <f t="shared" ca="1" si="3"/>
        <v>75</v>
      </c>
      <c r="AF20" s="34">
        <f t="shared" ca="1" si="3"/>
        <v>21</v>
      </c>
      <c r="AG20" s="34">
        <f t="shared" ca="1" si="3"/>
        <v>39</v>
      </c>
      <c r="AH20" s="34">
        <f t="shared" ca="1" si="3"/>
        <v>94</v>
      </c>
      <c r="AI20" s="34">
        <f t="shared" ca="1" si="3"/>
        <v>106</v>
      </c>
      <c r="AJ20" s="34" t="str">
        <f t="shared" ca="1" si="4"/>
        <v/>
      </c>
      <c r="AK20" s="34" t="str">
        <f t="shared" ca="1" si="4"/>
        <v/>
      </c>
      <c r="AL20" s="34" t="str">
        <f t="shared" ca="1" si="10"/>
        <v/>
      </c>
      <c r="AM20" s="34" t="str">
        <f t="shared" ca="1" si="5"/>
        <v/>
      </c>
      <c r="AN20" s="34" t="str">
        <f t="shared" ca="1" si="5"/>
        <v/>
      </c>
      <c r="AO20" s="34" t="str">
        <f t="shared" ca="1" si="5"/>
        <v/>
      </c>
      <c r="AP20" s="34" t="str">
        <f t="shared" ca="1" si="5"/>
        <v/>
      </c>
      <c r="AQ20" s="34" t="str">
        <f t="shared" ca="1" si="5"/>
        <v/>
      </c>
      <c r="AR20" s="34" t="str">
        <f t="shared" ca="1" si="5"/>
        <v/>
      </c>
      <c r="AS20" s="34" t="str">
        <f t="shared" ca="1" si="5"/>
        <v/>
      </c>
      <c r="AT20" s="34" t="str">
        <f t="shared" ref="AT20:AT43" ca="1" si="12">IF(ISNUMBER(OFFSET($A$1,COLUMN()-3,0)),ROUND(SQRT(  (OFFSET($A$1,ROW()-1,0)-OFFSET($A$1,AT$1+1,0))^2+ (OFFSET($B$1,ROW()-1,0)-OFFSET($B$1,AT$1+1,0))^2),0),"")</f>
        <v/>
      </c>
      <c r="AU20" s="34" t="str">
        <f t="shared" ca="1" si="6"/>
        <v/>
      </c>
      <c r="AV20" s="34" t="str">
        <f t="shared" ca="1" si="6"/>
        <v/>
      </c>
      <c r="AW20" s="34" t="str">
        <f t="shared" ca="1" si="6"/>
        <v/>
      </c>
      <c r="AX20" s="34" t="str">
        <f t="shared" ca="1" si="6"/>
        <v/>
      </c>
      <c r="AY20" s="34" t="str">
        <f t="shared" ca="1" si="6"/>
        <v/>
      </c>
      <c r="AZ20" s="34" t="str">
        <f t="shared" ca="1" si="6"/>
        <v/>
      </c>
      <c r="BA20" s="34" t="str">
        <f t="shared" ca="1" si="8"/>
        <v/>
      </c>
      <c r="BB20" s="14" t="str">
        <f t="shared" ca="1" si="9"/>
        <v/>
      </c>
      <c r="BC20" t="s">
        <v>100</v>
      </c>
      <c r="BD20" t="s">
        <v>146</v>
      </c>
      <c r="BE20" s="113">
        <v>9</v>
      </c>
    </row>
    <row r="21" spans="1:57" ht="16" x14ac:dyDescent="0.2">
      <c r="A21" s="64">
        <v>93</v>
      </c>
      <c r="B21" s="269">
        <v>3</v>
      </c>
      <c r="C21" s="31">
        <v>19</v>
      </c>
      <c r="D21" s="15"/>
      <c r="E21" s="14"/>
      <c r="F21" s="15"/>
      <c r="G21" s="15"/>
      <c r="H21" s="14"/>
      <c r="I21" s="14"/>
      <c r="J21" s="27"/>
      <c r="K21" s="15"/>
      <c r="L21" s="15"/>
      <c r="M21" s="15"/>
      <c r="N21" s="15"/>
      <c r="O21" s="15"/>
      <c r="P21" s="15"/>
      <c r="Q21" s="15"/>
      <c r="R21" s="15"/>
      <c r="S21" s="15"/>
      <c r="T21" s="14"/>
      <c r="U21" s="14"/>
      <c r="V21" s="14"/>
      <c r="W21" s="26" t="s">
        <v>17</v>
      </c>
      <c r="X21" s="34">
        <f t="shared" ca="1" si="11"/>
        <v>133</v>
      </c>
      <c r="Y21" s="34">
        <f t="shared" ca="1" si="11"/>
        <v>16</v>
      </c>
      <c r="Z21" s="34">
        <f t="shared" ca="1" si="11"/>
        <v>127</v>
      </c>
      <c r="AA21" s="34">
        <f t="shared" ca="1" si="3"/>
        <v>57</v>
      </c>
      <c r="AB21" s="34">
        <f t="shared" ca="1" si="3"/>
        <v>91</v>
      </c>
      <c r="AC21" s="34">
        <f t="shared" ca="1" si="3"/>
        <v>178</v>
      </c>
      <c r="AD21" s="34">
        <f t="shared" ca="1" si="3"/>
        <v>65</v>
      </c>
      <c r="AE21" s="34">
        <f t="shared" ca="1" si="3"/>
        <v>102</v>
      </c>
      <c r="AF21" s="34">
        <f t="shared" ca="1" si="3"/>
        <v>82</v>
      </c>
      <c r="AG21" s="34">
        <f t="shared" ca="1" si="3"/>
        <v>140</v>
      </c>
      <c r="AH21" s="34">
        <f t="shared" ca="1" si="3"/>
        <v>65</v>
      </c>
      <c r="AI21" s="34">
        <f t="shared" ca="1" si="3"/>
        <v>7</v>
      </c>
      <c r="AJ21" s="34" t="str">
        <f t="shared" ca="1" si="4"/>
        <v/>
      </c>
      <c r="AK21" s="34" t="str">
        <f t="shared" ca="1" si="4"/>
        <v/>
      </c>
      <c r="AL21" s="34" t="str">
        <f t="shared" ca="1" si="10"/>
        <v/>
      </c>
      <c r="AM21" s="34" t="str">
        <f t="shared" ca="1" si="5"/>
        <v/>
      </c>
      <c r="AN21" s="34" t="str">
        <f t="shared" ca="1" si="5"/>
        <v/>
      </c>
      <c r="AO21" s="34" t="str">
        <f t="shared" ca="1" si="5"/>
        <v/>
      </c>
      <c r="AP21" s="34" t="str">
        <f t="shared" ca="1" si="5"/>
        <v/>
      </c>
      <c r="AQ21" s="34" t="str">
        <f t="shared" ca="1" si="5"/>
        <v/>
      </c>
      <c r="AR21" s="34" t="str">
        <f t="shared" ca="1" si="5"/>
        <v/>
      </c>
      <c r="AS21" s="34" t="str">
        <f t="shared" ca="1" si="5"/>
        <v/>
      </c>
      <c r="AT21" s="34" t="str">
        <f t="shared" ca="1" si="12"/>
        <v/>
      </c>
      <c r="AU21" s="34" t="str">
        <f t="shared" ca="1" si="6"/>
        <v/>
      </c>
      <c r="AV21" s="34" t="str">
        <f t="shared" ca="1" si="6"/>
        <v/>
      </c>
      <c r="AW21" s="34" t="str">
        <f t="shared" ca="1" si="6"/>
        <v/>
      </c>
      <c r="AX21" s="34" t="str">
        <f t="shared" ca="1" si="6"/>
        <v/>
      </c>
      <c r="AY21" s="34" t="str">
        <f t="shared" ca="1" si="6"/>
        <v/>
      </c>
      <c r="AZ21" s="34" t="str">
        <f t="shared" ca="1" si="6"/>
        <v/>
      </c>
      <c r="BA21" s="34" t="str">
        <f t="shared" ca="1" si="8"/>
        <v/>
      </c>
      <c r="BB21" s="14" t="str">
        <f t="shared" ref="BB21:BB41" ca="1" si="13">IF(ISNUMBER(OFFSET($A$1,COLUMN()-3,0)),SQRT(  (OFFSET($A$1,ROW()-1,0)-OFFSET($A$1,BB$1+1,0))^2+ (OFFSET($B$1,ROW()-1,0)-OFFSET($B$1,BB$1+1,0))^2),"")</f>
        <v/>
      </c>
      <c r="BC21" t="s">
        <v>101</v>
      </c>
      <c r="BD21" t="s">
        <v>147</v>
      </c>
      <c r="BE21" s="113">
        <v>12</v>
      </c>
    </row>
    <row r="22" spans="1:57" ht="16" x14ac:dyDescent="0.2">
      <c r="A22" s="64">
        <v>50</v>
      </c>
      <c r="B22" s="269">
        <v>93</v>
      </c>
      <c r="C22" s="31">
        <v>20</v>
      </c>
      <c r="D22" s="15"/>
      <c r="E22" s="14"/>
      <c r="F22" s="15"/>
      <c r="G22" s="15"/>
      <c r="H22" s="14"/>
      <c r="I22" s="14"/>
      <c r="J22" s="27"/>
      <c r="K22" s="15"/>
      <c r="L22" s="15"/>
      <c r="M22" s="15"/>
      <c r="N22" s="15"/>
      <c r="O22" s="15"/>
      <c r="P22" s="15"/>
      <c r="Q22" s="15"/>
      <c r="R22" s="15"/>
      <c r="S22" s="15"/>
      <c r="T22" s="14"/>
      <c r="U22" s="14"/>
      <c r="V22" s="14"/>
      <c r="W22" s="14"/>
      <c r="X22" s="26" t="s">
        <v>17</v>
      </c>
      <c r="Y22" s="34">
        <f t="shared" ca="1" si="11"/>
        <v>127</v>
      </c>
      <c r="Z22" s="34">
        <f t="shared" ca="1" si="11"/>
        <v>96</v>
      </c>
      <c r="AA22" s="34">
        <f t="shared" ca="1" si="3"/>
        <v>92</v>
      </c>
      <c r="AB22" s="34">
        <f t="shared" ca="1" si="3"/>
        <v>42</v>
      </c>
      <c r="AC22" s="34">
        <f t="shared" ca="1" si="3"/>
        <v>45</v>
      </c>
      <c r="AD22" s="34">
        <f t="shared" ca="1" si="3"/>
        <v>68</v>
      </c>
      <c r="AE22" s="34">
        <f t="shared" ca="1" si="3"/>
        <v>31</v>
      </c>
      <c r="AF22" s="34">
        <f t="shared" ca="1" si="3"/>
        <v>105</v>
      </c>
      <c r="AG22" s="34">
        <f t="shared" ca="1" si="3"/>
        <v>53</v>
      </c>
      <c r="AH22" s="34">
        <f t="shared" ca="1" si="3"/>
        <v>68</v>
      </c>
      <c r="AI22" s="34">
        <f t="shared" ca="1" si="3"/>
        <v>136</v>
      </c>
      <c r="AJ22" s="34" t="str">
        <f t="shared" ca="1" si="4"/>
        <v/>
      </c>
      <c r="AK22" s="34" t="str">
        <f t="shared" ca="1" si="4"/>
        <v/>
      </c>
      <c r="AL22" s="34" t="str">
        <f t="shared" ca="1" si="10"/>
        <v/>
      </c>
      <c r="AM22" s="34" t="str">
        <f t="shared" ca="1" si="5"/>
        <v/>
      </c>
      <c r="AN22" s="34" t="str">
        <f t="shared" ca="1" si="5"/>
        <v/>
      </c>
      <c r="AO22" s="34" t="str">
        <f t="shared" ca="1" si="5"/>
        <v/>
      </c>
      <c r="AP22" s="34" t="str">
        <f t="shared" ca="1" si="5"/>
        <v/>
      </c>
      <c r="AQ22" s="34" t="str">
        <f t="shared" ca="1" si="5"/>
        <v/>
      </c>
      <c r="AR22" s="34" t="str">
        <f t="shared" ca="1" si="5"/>
        <v/>
      </c>
      <c r="AS22" s="34" t="str">
        <f t="shared" ca="1" si="5"/>
        <v/>
      </c>
      <c r="AT22" s="34" t="str">
        <f t="shared" ca="1" si="12"/>
        <v/>
      </c>
      <c r="AU22" s="34" t="str">
        <f t="shared" ca="1" si="6"/>
        <v/>
      </c>
      <c r="AV22" s="34" t="str">
        <f t="shared" ca="1" si="6"/>
        <v/>
      </c>
      <c r="AW22" s="34" t="str">
        <f t="shared" ca="1" si="6"/>
        <v/>
      </c>
      <c r="AX22" s="34" t="str">
        <f t="shared" ca="1" si="6"/>
        <v/>
      </c>
      <c r="AY22" s="34" t="str">
        <f t="shared" ca="1" si="6"/>
        <v/>
      </c>
      <c r="AZ22" s="34" t="str">
        <f t="shared" ca="1" si="6"/>
        <v/>
      </c>
      <c r="BA22" s="34" t="str">
        <f t="shared" ca="1" si="8"/>
        <v/>
      </c>
      <c r="BB22" s="14" t="str">
        <f t="shared" ca="1" si="13"/>
        <v/>
      </c>
      <c r="BC22" t="s">
        <v>102</v>
      </c>
      <c r="BD22" t="s">
        <v>148</v>
      </c>
      <c r="BE22" s="113">
        <v>6</v>
      </c>
    </row>
    <row r="23" spans="1:57" ht="16" x14ac:dyDescent="0.2">
      <c r="A23" s="64">
        <v>98</v>
      </c>
      <c r="B23" s="269">
        <v>14</v>
      </c>
      <c r="C23" s="31">
        <v>21</v>
      </c>
      <c r="D23" s="15"/>
      <c r="E23" s="14"/>
      <c r="F23" s="15"/>
      <c r="G23" s="15"/>
      <c r="H23" s="14"/>
      <c r="I23" s="14"/>
      <c r="J23" s="27"/>
      <c r="K23" s="15"/>
      <c r="L23" s="15"/>
      <c r="M23" s="15"/>
      <c r="N23" s="15"/>
      <c r="O23" s="15"/>
      <c r="P23" s="15"/>
      <c r="Q23" s="15"/>
      <c r="R23" s="15"/>
      <c r="S23" s="15"/>
      <c r="T23" s="14"/>
      <c r="U23" s="14"/>
      <c r="V23" s="14"/>
      <c r="W23" s="14"/>
      <c r="X23" s="14"/>
      <c r="Y23" s="26" t="s">
        <v>17</v>
      </c>
      <c r="Z23" s="34">
        <f t="shared" ca="1" si="11"/>
        <v>121</v>
      </c>
      <c r="AA23" s="34">
        <f t="shared" ca="1" si="3"/>
        <v>61</v>
      </c>
      <c r="AB23" s="34">
        <f t="shared" ca="1" si="3"/>
        <v>85</v>
      </c>
      <c r="AC23" s="34">
        <f t="shared" ca="1" si="3"/>
        <v>172</v>
      </c>
      <c r="AD23" s="34">
        <f t="shared" ca="1" si="3"/>
        <v>59</v>
      </c>
      <c r="AE23" s="34">
        <f t="shared" ca="1" si="3"/>
        <v>96</v>
      </c>
      <c r="AF23" s="34">
        <f t="shared" ca="1" si="3"/>
        <v>76</v>
      </c>
      <c r="AG23" s="34">
        <f t="shared" ca="1" si="3"/>
        <v>134</v>
      </c>
      <c r="AH23" s="34">
        <f t="shared" ca="1" si="3"/>
        <v>59</v>
      </c>
      <c r="AI23" s="34">
        <f t="shared" ca="1" si="3"/>
        <v>9</v>
      </c>
      <c r="AJ23" s="34" t="str">
        <f t="shared" ca="1" si="4"/>
        <v/>
      </c>
      <c r="AK23" s="34" t="str">
        <f t="shared" ca="1" si="4"/>
        <v/>
      </c>
      <c r="AL23" s="34" t="str">
        <f t="shared" ca="1" si="10"/>
        <v/>
      </c>
      <c r="AM23" s="34" t="str">
        <f t="shared" ca="1" si="5"/>
        <v/>
      </c>
      <c r="AN23" s="34" t="str">
        <f t="shared" ca="1" si="5"/>
        <v/>
      </c>
      <c r="AO23" s="34" t="str">
        <f t="shared" ca="1" si="5"/>
        <v/>
      </c>
      <c r="AP23" s="34" t="str">
        <f t="shared" ca="1" si="5"/>
        <v/>
      </c>
      <c r="AQ23" s="34" t="str">
        <f t="shared" ca="1" si="5"/>
        <v/>
      </c>
      <c r="AR23" s="34" t="str">
        <f t="shared" ca="1" si="5"/>
        <v/>
      </c>
      <c r="AS23" s="34" t="str">
        <f t="shared" ca="1" si="5"/>
        <v/>
      </c>
      <c r="AT23" s="34" t="str">
        <f t="shared" ca="1" si="12"/>
        <v/>
      </c>
      <c r="AU23" s="34" t="str">
        <f t="shared" ca="1" si="6"/>
        <v/>
      </c>
      <c r="AV23" s="34" t="str">
        <f t="shared" ca="1" si="6"/>
        <v/>
      </c>
      <c r="AW23" s="34" t="str">
        <f t="shared" ca="1" si="6"/>
        <v/>
      </c>
      <c r="AX23" s="34" t="str">
        <f t="shared" ca="1" si="6"/>
        <v/>
      </c>
      <c r="AY23" s="34" t="str">
        <f t="shared" ca="1" si="6"/>
        <v/>
      </c>
      <c r="AZ23" s="34" t="str">
        <f t="shared" ca="1" si="6"/>
        <v/>
      </c>
      <c r="BA23" s="34" t="str">
        <f t="shared" ca="1" si="8"/>
        <v/>
      </c>
      <c r="BB23" s="14" t="str">
        <f t="shared" ca="1" si="13"/>
        <v/>
      </c>
      <c r="BC23" t="s">
        <v>103</v>
      </c>
      <c r="BD23" t="s">
        <v>149</v>
      </c>
      <c r="BE23" s="113">
        <v>9</v>
      </c>
    </row>
    <row r="24" spans="1:57" ht="16" x14ac:dyDescent="0.2">
      <c r="A24" s="64">
        <v>5</v>
      </c>
      <c r="B24" s="269">
        <v>42</v>
      </c>
      <c r="C24" s="31">
        <v>22</v>
      </c>
      <c r="D24" s="15"/>
      <c r="E24" s="14"/>
      <c r="F24" s="15"/>
      <c r="G24" s="15"/>
      <c r="H24" s="14"/>
      <c r="I24" s="14"/>
      <c r="J24" s="27"/>
      <c r="K24" s="15"/>
      <c r="L24" s="15"/>
      <c r="M24" s="15"/>
      <c r="N24" s="15"/>
      <c r="O24" s="15"/>
      <c r="P24" s="15"/>
      <c r="Q24" s="15"/>
      <c r="R24" s="15"/>
      <c r="S24" s="15"/>
      <c r="T24" s="15"/>
      <c r="U24" s="15"/>
      <c r="V24" s="15"/>
      <c r="W24" s="15"/>
      <c r="X24" s="15"/>
      <c r="Y24" s="15"/>
      <c r="Z24" s="26" t="s">
        <v>17</v>
      </c>
      <c r="AA24" s="34">
        <f t="shared" ca="1" si="3"/>
        <v>70</v>
      </c>
      <c r="AB24" s="34">
        <f t="shared" ca="1" si="3"/>
        <v>76</v>
      </c>
      <c r="AC24" s="34">
        <f t="shared" ca="1" si="3"/>
        <v>59</v>
      </c>
      <c r="AD24" s="34">
        <f t="shared" ca="1" si="3"/>
        <v>88</v>
      </c>
      <c r="AE24" s="34">
        <f t="shared" ca="1" si="3"/>
        <v>79</v>
      </c>
      <c r="AF24" s="34">
        <f t="shared" ca="1" si="3"/>
        <v>45</v>
      </c>
      <c r="AG24" s="34">
        <f t="shared" ca="1" si="3"/>
        <v>43</v>
      </c>
      <c r="AH24" s="34">
        <f t="shared" ca="1" si="3"/>
        <v>98</v>
      </c>
      <c r="AI24" s="34">
        <f t="shared" ca="1" si="3"/>
        <v>130</v>
      </c>
      <c r="AJ24" s="34" t="str">
        <f t="shared" ca="1" si="4"/>
        <v/>
      </c>
      <c r="AK24" s="34" t="str">
        <f t="shared" ca="1" si="4"/>
        <v/>
      </c>
      <c r="AL24" s="34" t="str">
        <f t="shared" ca="1" si="10"/>
        <v/>
      </c>
      <c r="AM24" s="34" t="str">
        <f t="shared" ca="1" si="5"/>
        <v/>
      </c>
      <c r="AN24" s="34" t="str">
        <f t="shared" ca="1" si="5"/>
        <v/>
      </c>
      <c r="AO24" s="34" t="str">
        <f t="shared" ca="1" si="5"/>
        <v/>
      </c>
      <c r="AP24" s="34" t="str">
        <f t="shared" ca="1" si="5"/>
        <v/>
      </c>
      <c r="AQ24" s="34" t="str">
        <f t="shared" ca="1" si="5"/>
        <v/>
      </c>
      <c r="AR24" s="34" t="str">
        <f t="shared" ca="1" si="5"/>
        <v/>
      </c>
      <c r="AS24" s="34" t="str">
        <f t="shared" ca="1" si="5"/>
        <v/>
      </c>
      <c r="AT24" s="34" t="str">
        <f t="shared" ca="1" si="12"/>
        <v/>
      </c>
      <c r="AU24" s="34" t="str">
        <f t="shared" ca="1" si="6"/>
        <v/>
      </c>
      <c r="AV24" s="34" t="str">
        <f t="shared" ca="1" si="6"/>
        <v/>
      </c>
      <c r="AW24" s="34" t="str">
        <f t="shared" ca="1" si="6"/>
        <v/>
      </c>
      <c r="AX24" s="34" t="str">
        <f t="shared" ca="1" si="6"/>
        <v/>
      </c>
      <c r="AY24" s="34" t="str">
        <f t="shared" ca="1" si="6"/>
        <v/>
      </c>
      <c r="AZ24" s="34" t="str">
        <f t="shared" ca="1" si="6"/>
        <v/>
      </c>
      <c r="BA24" s="34" t="str">
        <f t="shared" ca="1" si="8"/>
        <v/>
      </c>
      <c r="BB24" s="14" t="str">
        <f t="shared" ca="1" si="13"/>
        <v/>
      </c>
      <c r="BC24" t="s">
        <v>104</v>
      </c>
      <c r="BD24" t="s">
        <v>150</v>
      </c>
      <c r="BE24" s="113">
        <v>22</v>
      </c>
    </row>
    <row r="25" spans="1:57" ht="16" x14ac:dyDescent="0.2">
      <c r="A25" s="64">
        <v>42</v>
      </c>
      <c r="B25" s="269">
        <v>9</v>
      </c>
      <c r="C25" s="31">
        <v>23</v>
      </c>
      <c r="D25" s="15"/>
      <c r="E25" s="14"/>
      <c r="F25" s="15"/>
      <c r="G25" s="15"/>
      <c r="H25" s="14"/>
      <c r="I25" s="14"/>
      <c r="J25" s="27"/>
      <c r="K25" s="15"/>
      <c r="L25" s="15"/>
      <c r="M25" s="15"/>
      <c r="N25" s="15"/>
      <c r="O25" s="15"/>
      <c r="P25" s="15"/>
      <c r="Q25" s="15"/>
      <c r="R25" s="15"/>
      <c r="S25" s="15"/>
      <c r="T25" s="15"/>
      <c r="U25" s="15"/>
      <c r="V25" s="15"/>
      <c r="W25" s="15"/>
      <c r="X25" s="15"/>
      <c r="Y25" s="15"/>
      <c r="Z25" s="15"/>
      <c r="AA25" s="26" t="s">
        <v>17</v>
      </c>
      <c r="AB25" s="34">
        <f t="shared" ref="AB25:AI32" ca="1" si="14">IF(ISNUMBER(OFFSET($A$1,COLUMN()-3,0)),ROUND(  ABS(OFFSET($A$1,ROW()-1,0)-OFFSET($A$1,AB$1+1,0))  + ABS(OFFSET($B$1,ROW()-1,0)-OFFSET($B$1,AB$1+1,0)),0),"")</f>
        <v>72</v>
      </c>
      <c r="AC25" s="34">
        <f t="shared" ca="1" si="14"/>
        <v>121</v>
      </c>
      <c r="AD25" s="34">
        <f t="shared" ca="1" si="14"/>
        <v>84</v>
      </c>
      <c r="AE25" s="34">
        <f t="shared" ca="1" si="14"/>
        <v>75</v>
      </c>
      <c r="AF25" s="34">
        <f t="shared" ca="1" si="14"/>
        <v>25</v>
      </c>
      <c r="AG25" s="34">
        <f t="shared" ca="1" si="14"/>
        <v>83</v>
      </c>
      <c r="AH25" s="34">
        <f t="shared" ca="1" si="14"/>
        <v>94</v>
      </c>
      <c r="AI25" s="34">
        <f t="shared" ca="1" si="14"/>
        <v>60</v>
      </c>
      <c r="AJ25" s="34" t="str">
        <f t="shared" ref="AJ25:AK34" ca="1" si="15">IF(ISNUMBER(OFFSET($A$1,COLUMN()-3,0)),ROUND(SQRT(  (OFFSET($A$1,ROW()-1,0)-OFFSET($A$1,AJ$1+1,0))^2+ (OFFSET($B$1,ROW()-1,0)-OFFSET($B$1,AJ$1+1,0))^2),0),"")</f>
        <v/>
      </c>
      <c r="AK25" s="34" t="str">
        <f t="shared" ca="1" si="15"/>
        <v/>
      </c>
      <c r="AL25" s="34" t="str">
        <f t="shared" ca="1" si="10"/>
        <v/>
      </c>
      <c r="AM25" s="34" t="str">
        <f t="shared" ca="1" si="5"/>
        <v/>
      </c>
      <c r="AN25" s="34" t="str">
        <f t="shared" ca="1" si="5"/>
        <v/>
      </c>
      <c r="AO25" s="34" t="str">
        <f t="shared" ca="1" si="5"/>
        <v/>
      </c>
      <c r="AP25" s="34" t="str">
        <f t="shared" ca="1" si="5"/>
        <v/>
      </c>
      <c r="AQ25" s="34" t="str">
        <f t="shared" ca="1" si="5"/>
        <v/>
      </c>
      <c r="AR25" s="34" t="str">
        <f t="shared" ca="1" si="5"/>
        <v/>
      </c>
      <c r="AS25" s="34" t="str">
        <f t="shared" ca="1" si="5"/>
        <v/>
      </c>
      <c r="AT25" s="34" t="str">
        <f t="shared" ca="1" si="12"/>
        <v/>
      </c>
      <c r="AU25" s="34" t="str">
        <f t="shared" ca="1" si="6"/>
        <v/>
      </c>
      <c r="AV25" s="34" t="str">
        <f t="shared" ca="1" si="6"/>
        <v/>
      </c>
      <c r="AW25" s="34" t="str">
        <f t="shared" ca="1" si="6"/>
        <v/>
      </c>
      <c r="AX25" s="34" t="str">
        <f t="shared" ca="1" si="6"/>
        <v/>
      </c>
      <c r="AY25" s="34" t="str">
        <f t="shared" ca="1" si="6"/>
        <v/>
      </c>
      <c r="AZ25" s="34" t="str">
        <f t="shared" ca="1" si="6"/>
        <v/>
      </c>
      <c r="BA25" s="34" t="str">
        <f t="shared" ca="1" si="8"/>
        <v/>
      </c>
      <c r="BB25" s="14" t="str">
        <f t="shared" ca="1" si="13"/>
        <v/>
      </c>
      <c r="BC25" t="s">
        <v>105</v>
      </c>
      <c r="BD25" t="s">
        <v>151</v>
      </c>
      <c r="BE25" s="113">
        <v>18</v>
      </c>
    </row>
    <row r="26" spans="1:57" ht="16" x14ac:dyDescent="0.2">
      <c r="A26" s="64">
        <v>61</v>
      </c>
      <c r="B26" s="269">
        <v>62</v>
      </c>
      <c r="C26" s="31">
        <v>24</v>
      </c>
      <c r="D26" s="15"/>
      <c r="E26" s="14"/>
      <c r="F26" s="15"/>
      <c r="G26" s="15"/>
      <c r="H26" s="14"/>
      <c r="I26" s="14"/>
      <c r="J26" s="27"/>
      <c r="K26" s="15"/>
      <c r="L26" s="15"/>
      <c r="M26" s="15"/>
      <c r="N26" s="15"/>
      <c r="O26" s="15"/>
      <c r="P26" s="15"/>
      <c r="Q26" s="15"/>
      <c r="R26" s="15"/>
      <c r="S26" s="15"/>
      <c r="T26" s="15"/>
      <c r="U26" s="15"/>
      <c r="V26" s="15"/>
      <c r="W26" s="15"/>
      <c r="X26" s="15"/>
      <c r="Y26" s="15"/>
      <c r="Z26" s="15"/>
      <c r="AA26" s="14"/>
      <c r="AB26" s="26" t="s">
        <v>17</v>
      </c>
      <c r="AC26" s="34">
        <f t="shared" ca="1" si="14"/>
        <v>87</v>
      </c>
      <c r="AD26" s="34">
        <f t="shared" ca="1" si="14"/>
        <v>26</v>
      </c>
      <c r="AE26" s="34">
        <f t="shared" ca="1" si="14"/>
        <v>11</v>
      </c>
      <c r="AF26" s="34">
        <f t="shared" ca="1" si="14"/>
        <v>85</v>
      </c>
      <c r="AG26" s="34">
        <f t="shared" ca="1" si="14"/>
        <v>49</v>
      </c>
      <c r="AH26" s="34">
        <f t="shared" ca="1" si="14"/>
        <v>26</v>
      </c>
      <c r="AI26" s="34">
        <f t="shared" ca="1" si="14"/>
        <v>94</v>
      </c>
      <c r="AJ26" s="34" t="str">
        <f t="shared" ca="1" si="15"/>
        <v/>
      </c>
      <c r="AK26" s="34" t="str">
        <f t="shared" ca="1" si="15"/>
        <v/>
      </c>
      <c r="AL26" s="34" t="str">
        <f t="shared" ca="1" si="10"/>
        <v/>
      </c>
      <c r="AM26" s="34" t="str">
        <f t="shared" ca="1" si="5"/>
        <v/>
      </c>
      <c r="AN26" s="34" t="str">
        <f t="shared" ca="1" si="5"/>
        <v/>
      </c>
      <c r="AO26" s="34" t="str">
        <f t="shared" ca="1" si="5"/>
        <v/>
      </c>
      <c r="AP26" s="34" t="str">
        <f t="shared" ca="1" si="5"/>
        <v/>
      </c>
      <c r="AQ26" s="34" t="str">
        <f t="shared" ca="1" si="5"/>
        <v/>
      </c>
      <c r="AR26" s="34" t="str">
        <f t="shared" ca="1" si="5"/>
        <v/>
      </c>
      <c r="AS26" s="34" t="str">
        <f t="shared" ca="1" si="5"/>
        <v/>
      </c>
      <c r="AT26" s="34" t="str">
        <f t="shared" ca="1" si="12"/>
        <v/>
      </c>
      <c r="AU26" s="34" t="str">
        <f t="shared" ca="1" si="6"/>
        <v/>
      </c>
      <c r="AV26" s="34" t="str">
        <f t="shared" ca="1" si="6"/>
        <v/>
      </c>
      <c r="AW26" s="34" t="str">
        <f t="shared" ca="1" si="6"/>
        <v/>
      </c>
      <c r="AX26" s="34" t="str">
        <f t="shared" ca="1" si="6"/>
        <v/>
      </c>
      <c r="AY26" s="34" t="str">
        <f t="shared" ca="1" si="6"/>
        <v/>
      </c>
      <c r="AZ26" s="34" t="str">
        <f t="shared" ca="1" si="6"/>
        <v/>
      </c>
      <c r="BA26" s="34" t="str">
        <f t="shared" ca="1" si="8"/>
        <v/>
      </c>
      <c r="BB26" s="14" t="str">
        <f t="shared" ca="1" si="13"/>
        <v/>
      </c>
      <c r="BC26" t="s">
        <v>106</v>
      </c>
      <c r="BD26" t="s">
        <v>152</v>
      </c>
      <c r="BE26" s="113">
        <v>19</v>
      </c>
    </row>
    <row r="27" spans="1:57" ht="16" x14ac:dyDescent="0.2">
      <c r="A27" s="64">
        <v>9</v>
      </c>
      <c r="B27" s="269">
        <v>97</v>
      </c>
      <c r="C27" s="31">
        <v>25</v>
      </c>
      <c r="D27" s="15"/>
      <c r="E27" s="14"/>
      <c r="F27" s="15"/>
      <c r="G27" s="15"/>
      <c r="H27" s="14"/>
      <c r="I27" s="14"/>
      <c r="J27" s="27"/>
      <c r="K27" s="15"/>
      <c r="L27" s="15"/>
      <c r="M27" s="15"/>
      <c r="N27" s="15"/>
      <c r="O27" s="15"/>
      <c r="P27" s="15"/>
      <c r="Q27" s="15"/>
      <c r="R27" s="15"/>
      <c r="S27" s="15"/>
      <c r="T27" s="15"/>
      <c r="U27" s="15"/>
      <c r="V27" s="15"/>
      <c r="W27" s="15"/>
      <c r="X27" s="15"/>
      <c r="Y27" s="15"/>
      <c r="Z27" s="15"/>
      <c r="AA27" s="14"/>
      <c r="AB27" s="14"/>
      <c r="AC27" s="26" t="s">
        <v>17</v>
      </c>
      <c r="AD27" s="34">
        <f t="shared" ca="1" si="14"/>
        <v>113</v>
      </c>
      <c r="AE27" s="34">
        <f t="shared" ca="1" si="14"/>
        <v>76</v>
      </c>
      <c r="AF27" s="34">
        <f t="shared" ca="1" si="14"/>
        <v>96</v>
      </c>
      <c r="AG27" s="34">
        <f t="shared" ca="1" si="14"/>
        <v>38</v>
      </c>
      <c r="AH27" s="34">
        <f t="shared" ca="1" si="14"/>
        <v>113</v>
      </c>
      <c r="AI27" s="34">
        <f t="shared" ca="1" si="14"/>
        <v>181</v>
      </c>
      <c r="AJ27" s="34" t="str">
        <f t="shared" ca="1" si="15"/>
        <v/>
      </c>
      <c r="AK27" s="34" t="str">
        <f t="shared" ca="1" si="15"/>
        <v/>
      </c>
      <c r="AL27" s="34" t="str">
        <f t="shared" ca="1" si="10"/>
        <v/>
      </c>
      <c r="AM27" s="34" t="str">
        <f t="shared" ca="1" si="5"/>
        <v/>
      </c>
      <c r="AN27" s="34" t="str">
        <f t="shared" ca="1" si="5"/>
        <v/>
      </c>
      <c r="AO27" s="34" t="str">
        <f t="shared" ca="1" si="5"/>
        <v/>
      </c>
      <c r="AP27" s="34" t="str">
        <f t="shared" ca="1" si="5"/>
        <v/>
      </c>
      <c r="AQ27" s="34" t="str">
        <f t="shared" ca="1" si="5"/>
        <v/>
      </c>
      <c r="AR27" s="34" t="str">
        <f t="shared" ca="1" si="5"/>
        <v/>
      </c>
      <c r="AS27" s="34" t="str">
        <f t="shared" ca="1" si="5"/>
        <v/>
      </c>
      <c r="AT27" s="34" t="str">
        <f t="shared" ca="1" si="12"/>
        <v/>
      </c>
      <c r="AU27" s="34" t="str">
        <f t="shared" ca="1" si="6"/>
        <v/>
      </c>
      <c r="AV27" s="34" t="str">
        <f t="shared" ca="1" si="6"/>
        <v/>
      </c>
      <c r="AW27" s="34" t="str">
        <f t="shared" ca="1" si="6"/>
        <v/>
      </c>
      <c r="AX27" s="34" t="str">
        <f t="shared" ca="1" si="6"/>
        <v/>
      </c>
      <c r="AY27" s="34" t="str">
        <f t="shared" ca="1" si="6"/>
        <v/>
      </c>
      <c r="AZ27" s="34" t="str">
        <f t="shared" ca="1" si="6"/>
        <v/>
      </c>
      <c r="BA27" s="34" t="str">
        <f t="shared" ca="1" si="8"/>
        <v/>
      </c>
      <c r="BB27" s="14" t="str">
        <f t="shared" ca="1" si="13"/>
        <v/>
      </c>
      <c r="BC27" t="s">
        <v>107</v>
      </c>
      <c r="BD27" t="s">
        <v>153</v>
      </c>
      <c r="BE27" s="113">
        <v>20</v>
      </c>
    </row>
    <row r="28" spans="1:57" ht="16" x14ac:dyDescent="0.2">
      <c r="A28" s="64">
        <v>80</v>
      </c>
      <c r="B28" s="269">
        <v>55</v>
      </c>
      <c r="C28" s="31">
        <v>26</v>
      </c>
      <c r="D28" s="15"/>
      <c r="E28" s="14"/>
      <c r="F28" s="15"/>
      <c r="G28" s="15"/>
      <c r="H28" s="14"/>
      <c r="I28" s="14"/>
      <c r="J28" s="27"/>
      <c r="K28" s="15"/>
      <c r="L28" s="15"/>
      <c r="M28" s="15"/>
      <c r="N28" s="15"/>
      <c r="O28" s="15"/>
      <c r="P28" s="15"/>
      <c r="Q28" s="15"/>
      <c r="R28" s="15"/>
      <c r="S28" s="15"/>
      <c r="T28" s="15"/>
      <c r="U28" s="15"/>
      <c r="V28" s="15"/>
      <c r="W28" s="15"/>
      <c r="X28" s="15"/>
      <c r="Y28" s="15"/>
      <c r="Z28" s="15"/>
      <c r="AA28" s="14"/>
      <c r="AB28" s="14"/>
      <c r="AC28" s="14"/>
      <c r="AD28" s="26" t="s">
        <v>17</v>
      </c>
      <c r="AE28" s="34">
        <f t="shared" ca="1" si="14"/>
        <v>37</v>
      </c>
      <c r="AF28" s="34">
        <f t="shared" ca="1" si="14"/>
        <v>97</v>
      </c>
      <c r="AG28" s="34">
        <f t="shared" ca="1" si="14"/>
        <v>75</v>
      </c>
      <c r="AH28" s="34">
        <f t="shared" ca="1" si="14"/>
        <v>10</v>
      </c>
      <c r="AI28" s="34">
        <f t="shared" ca="1" si="14"/>
        <v>68</v>
      </c>
      <c r="AJ28" s="34" t="str">
        <f t="shared" ca="1" si="15"/>
        <v/>
      </c>
      <c r="AK28" s="34" t="str">
        <f t="shared" ca="1" si="15"/>
        <v/>
      </c>
      <c r="AL28" s="34" t="str">
        <f t="shared" ca="1" si="10"/>
        <v/>
      </c>
      <c r="AM28" s="34" t="str">
        <f t="shared" ca="1" si="5"/>
        <v/>
      </c>
      <c r="AN28" s="34" t="str">
        <f t="shared" ca="1" si="5"/>
        <v/>
      </c>
      <c r="AO28" s="34" t="str">
        <f t="shared" ca="1" si="5"/>
        <v/>
      </c>
      <c r="AP28" s="34" t="str">
        <f t="shared" ca="1" si="5"/>
        <v/>
      </c>
      <c r="AQ28" s="34" t="str">
        <f t="shared" ca="1" si="5"/>
        <v/>
      </c>
      <c r="AR28" s="34" t="str">
        <f t="shared" ca="1" si="5"/>
        <v/>
      </c>
      <c r="AS28" s="34" t="str">
        <f t="shared" ca="1" si="5"/>
        <v/>
      </c>
      <c r="AT28" s="34" t="str">
        <f t="shared" ca="1" si="12"/>
        <v/>
      </c>
      <c r="AU28" s="34" t="str">
        <f t="shared" ca="1" si="6"/>
        <v/>
      </c>
      <c r="AV28" s="34" t="str">
        <f t="shared" ca="1" si="6"/>
        <v/>
      </c>
      <c r="AW28" s="34" t="str">
        <f t="shared" ca="1" si="6"/>
        <v/>
      </c>
      <c r="AX28" s="34" t="str">
        <f t="shared" ca="1" si="6"/>
        <v/>
      </c>
      <c r="AY28" s="34" t="str">
        <f t="shared" ca="1" si="6"/>
        <v/>
      </c>
      <c r="AZ28" s="34" t="str">
        <f t="shared" ca="1" si="6"/>
        <v/>
      </c>
      <c r="BA28" s="34" t="str">
        <f t="shared" ca="1" si="8"/>
        <v/>
      </c>
      <c r="BB28" s="14" t="str">
        <f t="shared" ca="1" si="13"/>
        <v/>
      </c>
      <c r="BC28" t="s">
        <v>108</v>
      </c>
      <c r="BD28" t="s">
        <v>154</v>
      </c>
      <c r="BE28" s="113">
        <v>24</v>
      </c>
    </row>
    <row r="29" spans="1:57" ht="16" x14ac:dyDescent="0.2">
      <c r="A29" s="64">
        <v>57</v>
      </c>
      <c r="B29" s="269">
        <v>69</v>
      </c>
      <c r="C29" s="31">
        <v>27</v>
      </c>
      <c r="D29" s="15"/>
      <c r="E29" s="14"/>
      <c r="F29" s="15"/>
      <c r="G29" s="15"/>
      <c r="H29" s="14"/>
      <c r="I29" s="14"/>
      <c r="J29" s="27"/>
      <c r="K29" s="15"/>
      <c r="L29" s="15"/>
      <c r="M29" s="15"/>
      <c r="N29" s="15"/>
      <c r="O29" s="15"/>
      <c r="P29" s="15"/>
      <c r="Q29" s="15"/>
      <c r="R29" s="15"/>
      <c r="S29" s="15"/>
      <c r="T29" s="15"/>
      <c r="U29" s="15"/>
      <c r="V29" s="15"/>
      <c r="W29" s="15"/>
      <c r="X29" s="15"/>
      <c r="Y29" s="15"/>
      <c r="Z29" s="15"/>
      <c r="AA29" s="14"/>
      <c r="AB29" s="14"/>
      <c r="AC29" s="14"/>
      <c r="AD29" s="14"/>
      <c r="AE29" s="26" t="s">
        <v>17</v>
      </c>
      <c r="AF29" s="34">
        <f t="shared" ca="1" si="14"/>
        <v>88</v>
      </c>
      <c r="AG29" s="34">
        <f t="shared" ca="1" si="14"/>
        <v>38</v>
      </c>
      <c r="AH29" s="34">
        <f t="shared" ca="1" si="14"/>
        <v>37</v>
      </c>
      <c r="AI29" s="34">
        <f t="shared" ca="1" si="14"/>
        <v>105</v>
      </c>
      <c r="AJ29" s="34" t="str">
        <f t="shared" ca="1" si="15"/>
        <v/>
      </c>
      <c r="AK29" s="34" t="str">
        <f t="shared" ca="1" si="15"/>
        <v/>
      </c>
      <c r="AL29" s="34" t="str">
        <f t="shared" ca="1" si="10"/>
        <v/>
      </c>
      <c r="AM29" s="34" t="str">
        <f t="shared" ca="1" si="5"/>
        <v/>
      </c>
      <c r="AN29" s="34" t="str">
        <f t="shared" ca="1" si="5"/>
        <v/>
      </c>
      <c r="AO29" s="34" t="str">
        <f t="shared" ca="1" si="5"/>
        <v/>
      </c>
      <c r="AP29" s="34" t="str">
        <f t="shared" ca="1" si="5"/>
        <v/>
      </c>
      <c r="AQ29" s="34" t="str">
        <f t="shared" ca="1" si="5"/>
        <v/>
      </c>
      <c r="AR29" s="34" t="str">
        <f t="shared" ca="1" si="5"/>
        <v/>
      </c>
      <c r="AS29" s="34" t="str">
        <f t="shared" ca="1" si="5"/>
        <v/>
      </c>
      <c r="AT29" s="34" t="str">
        <f t="shared" ca="1" si="12"/>
        <v/>
      </c>
      <c r="AU29" s="34" t="str">
        <f t="shared" ca="1" si="6"/>
        <v/>
      </c>
      <c r="AV29" s="34" t="str">
        <f t="shared" ca="1" si="6"/>
        <v/>
      </c>
      <c r="AW29" s="34" t="str">
        <f t="shared" ca="1" si="6"/>
        <v/>
      </c>
      <c r="AX29" s="34" t="str">
        <f t="shared" ca="1" si="6"/>
        <v/>
      </c>
      <c r="AY29" s="34" t="str">
        <f t="shared" ca="1" si="6"/>
        <v/>
      </c>
      <c r="AZ29" s="34" t="str">
        <f t="shared" ca="1" si="6"/>
        <v/>
      </c>
      <c r="BA29" s="34" t="str">
        <f t="shared" ca="1" si="8"/>
        <v/>
      </c>
      <c r="BB29" s="14" t="str">
        <f t="shared" ca="1" si="13"/>
        <v/>
      </c>
      <c r="BC29" t="s">
        <v>109</v>
      </c>
      <c r="BD29" t="s">
        <v>155</v>
      </c>
      <c r="BE29" s="113">
        <v>10</v>
      </c>
    </row>
    <row r="30" spans="1:57" ht="16" x14ac:dyDescent="0.2">
      <c r="A30" s="64">
        <v>23</v>
      </c>
      <c r="B30" s="269">
        <v>15</v>
      </c>
      <c r="C30" s="31">
        <v>28</v>
      </c>
      <c r="D30" s="15"/>
      <c r="E30" s="14"/>
      <c r="F30" s="15"/>
      <c r="G30" s="15"/>
      <c r="H30" s="14"/>
      <c r="I30" s="14"/>
      <c r="J30" s="27"/>
      <c r="K30" s="15"/>
      <c r="L30" s="15"/>
      <c r="M30" s="15"/>
      <c r="N30" s="15"/>
      <c r="O30" s="15"/>
      <c r="P30" s="15"/>
      <c r="Q30" s="15"/>
      <c r="R30" s="15"/>
      <c r="S30" s="15"/>
      <c r="T30" s="15"/>
      <c r="U30" s="15"/>
      <c r="V30" s="15"/>
      <c r="W30" s="15"/>
      <c r="X30" s="15"/>
      <c r="Y30" s="15"/>
      <c r="Z30" s="15"/>
      <c r="AA30" s="14"/>
      <c r="AB30" s="14"/>
      <c r="AC30" s="14"/>
      <c r="AD30" s="14"/>
      <c r="AE30" s="14"/>
      <c r="AF30" s="26" t="s">
        <v>17</v>
      </c>
      <c r="AG30" s="34">
        <f t="shared" ca="1" si="14"/>
        <v>58</v>
      </c>
      <c r="AH30" s="34">
        <f t="shared" ca="1" si="14"/>
        <v>107</v>
      </c>
      <c r="AI30" s="34">
        <f t="shared" ca="1" si="14"/>
        <v>85</v>
      </c>
      <c r="AJ30" s="34" t="str">
        <f t="shared" ca="1" si="15"/>
        <v/>
      </c>
      <c r="AK30" s="34" t="str">
        <f t="shared" ca="1" si="15"/>
        <v/>
      </c>
      <c r="AL30" s="34" t="str">
        <f t="shared" ca="1" si="10"/>
        <v/>
      </c>
      <c r="AM30" s="34" t="str">
        <f t="shared" ca="1" si="5"/>
        <v/>
      </c>
      <c r="AN30" s="34" t="str">
        <f t="shared" ca="1" si="5"/>
        <v/>
      </c>
      <c r="AO30" s="34" t="str">
        <f t="shared" ca="1" si="5"/>
        <v/>
      </c>
      <c r="AP30" s="34" t="str">
        <f t="shared" ca="1" si="5"/>
        <v/>
      </c>
      <c r="AQ30" s="34" t="str">
        <f t="shared" ca="1" si="5"/>
        <v/>
      </c>
      <c r="AR30" s="34" t="str">
        <f t="shared" ca="1" si="5"/>
        <v/>
      </c>
      <c r="AS30" s="34" t="str">
        <f t="shared" ca="1" si="5"/>
        <v/>
      </c>
      <c r="AT30" s="34" t="str">
        <f t="shared" ca="1" si="12"/>
        <v/>
      </c>
      <c r="AU30" s="34" t="str">
        <f t="shared" ca="1" si="6"/>
        <v/>
      </c>
      <c r="AV30" s="34" t="str">
        <f t="shared" ca="1" si="6"/>
        <v/>
      </c>
      <c r="AW30" s="34" t="str">
        <f t="shared" ca="1" si="6"/>
        <v/>
      </c>
      <c r="AX30" s="34" t="str">
        <f t="shared" ca="1" si="6"/>
        <v/>
      </c>
      <c r="AY30" s="34" t="str">
        <f t="shared" ca="1" si="6"/>
        <v/>
      </c>
      <c r="AZ30" s="34" t="str">
        <f t="shared" ca="1" si="6"/>
        <v/>
      </c>
      <c r="BA30" s="34" t="str">
        <f t="shared" ca="1" si="8"/>
        <v/>
      </c>
      <c r="BB30" s="14" t="str">
        <f t="shared" ca="1" si="13"/>
        <v/>
      </c>
      <c r="BC30" t="s">
        <v>110</v>
      </c>
      <c r="BD30" t="s">
        <v>156</v>
      </c>
      <c r="BE30" s="113">
        <v>4</v>
      </c>
    </row>
    <row r="31" spans="1:57" ht="16" x14ac:dyDescent="0.2">
      <c r="A31" s="64">
        <v>20</v>
      </c>
      <c r="B31" s="269">
        <v>70</v>
      </c>
      <c r="C31" s="31">
        <v>29</v>
      </c>
      <c r="D31" s="15"/>
      <c r="E31" s="14"/>
      <c r="F31" s="15"/>
      <c r="G31" s="15"/>
      <c r="H31" s="14"/>
      <c r="I31" s="14"/>
      <c r="J31" s="27"/>
      <c r="K31" s="15"/>
      <c r="L31" s="15"/>
      <c r="M31" s="15"/>
      <c r="N31" s="15"/>
      <c r="O31" s="15"/>
      <c r="P31" s="15"/>
      <c r="Q31" s="15"/>
      <c r="R31" s="15"/>
      <c r="S31" s="15"/>
      <c r="T31" s="15"/>
      <c r="U31" s="15"/>
      <c r="V31" s="15"/>
      <c r="W31" s="15"/>
      <c r="X31" s="15"/>
      <c r="Y31" s="15"/>
      <c r="Z31" s="15"/>
      <c r="AA31" s="14"/>
      <c r="AB31" s="14"/>
      <c r="AC31" s="14"/>
      <c r="AD31" s="14"/>
      <c r="AE31" s="14"/>
      <c r="AF31" s="14"/>
      <c r="AG31" s="26" t="s">
        <v>17</v>
      </c>
      <c r="AH31" s="34">
        <f t="shared" ca="1" si="14"/>
        <v>75</v>
      </c>
      <c r="AI31" s="34">
        <f t="shared" ca="1" si="14"/>
        <v>143</v>
      </c>
      <c r="AJ31" s="34" t="str">
        <f t="shared" ca="1" si="15"/>
        <v/>
      </c>
      <c r="AK31" s="34" t="str">
        <f t="shared" ca="1" si="15"/>
        <v/>
      </c>
      <c r="AL31" s="34" t="str">
        <f t="shared" ca="1" si="10"/>
        <v/>
      </c>
      <c r="AM31" s="34" t="str">
        <f t="shared" ca="1" si="5"/>
        <v/>
      </c>
      <c r="AN31" s="34" t="str">
        <f t="shared" ca="1" si="5"/>
        <v/>
      </c>
      <c r="AO31" s="34" t="str">
        <f t="shared" ca="1" si="5"/>
        <v/>
      </c>
      <c r="AP31" s="34" t="str">
        <f t="shared" ca="1" si="5"/>
        <v/>
      </c>
      <c r="AQ31" s="34" t="str">
        <f t="shared" ca="1" si="5"/>
        <v/>
      </c>
      <c r="AR31" s="34" t="str">
        <f t="shared" ca="1" si="5"/>
        <v/>
      </c>
      <c r="AS31" s="34" t="str">
        <f t="shared" ca="1" si="5"/>
        <v/>
      </c>
      <c r="AT31" s="34" t="str">
        <f t="shared" ca="1" si="12"/>
        <v/>
      </c>
      <c r="AU31" s="34" t="str">
        <f t="shared" ca="1" si="6"/>
        <v/>
      </c>
      <c r="AV31" s="34" t="str">
        <f t="shared" ca="1" si="6"/>
        <v/>
      </c>
      <c r="AW31" s="34" t="str">
        <f t="shared" ca="1" si="6"/>
        <v/>
      </c>
      <c r="AX31" s="34" t="str">
        <f t="shared" ca="1" si="6"/>
        <v/>
      </c>
      <c r="AY31" s="34" t="str">
        <f t="shared" ca="1" si="6"/>
        <v/>
      </c>
      <c r="AZ31" s="34" t="str">
        <f t="shared" ca="1" si="6"/>
        <v/>
      </c>
      <c r="BA31" s="34" t="str">
        <f t="shared" ca="1" si="8"/>
        <v/>
      </c>
      <c r="BB31" s="14" t="str">
        <f t="shared" ca="1" si="13"/>
        <v/>
      </c>
      <c r="BC31" t="s">
        <v>111</v>
      </c>
      <c r="BD31" t="s">
        <v>157</v>
      </c>
      <c r="BE31" s="113">
        <v>20</v>
      </c>
    </row>
    <row r="32" spans="1:57" ht="16" x14ac:dyDescent="0.2">
      <c r="A32" s="64">
        <v>85</v>
      </c>
      <c r="B32" s="269">
        <v>60</v>
      </c>
      <c r="C32" s="31">
        <v>30</v>
      </c>
      <c r="D32" s="15"/>
      <c r="E32" s="14"/>
      <c r="F32" s="15"/>
      <c r="G32" s="15"/>
      <c r="H32" s="14"/>
      <c r="I32" s="14"/>
      <c r="J32" s="27"/>
      <c r="K32" s="15"/>
      <c r="L32" s="15"/>
      <c r="M32" s="15"/>
      <c r="N32" s="15"/>
      <c r="O32" s="15"/>
      <c r="P32" s="15"/>
      <c r="Q32" s="15"/>
      <c r="R32" s="15"/>
      <c r="S32" s="15"/>
      <c r="T32" s="15"/>
      <c r="U32" s="15"/>
      <c r="V32" s="15"/>
      <c r="W32" s="15"/>
      <c r="X32" s="15"/>
      <c r="Y32" s="15"/>
      <c r="Z32" s="15"/>
      <c r="AA32" s="15"/>
      <c r="AB32" s="15"/>
      <c r="AC32" s="6"/>
      <c r="AD32" s="6"/>
      <c r="AE32" s="6"/>
      <c r="AF32" s="6"/>
      <c r="AG32" s="6"/>
      <c r="AH32" s="26" t="s">
        <v>17</v>
      </c>
      <c r="AI32" s="34">
        <f t="shared" ca="1" si="14"/>
        <v>68</v>
      </c>
      <c r="AJ32" s="34" t="str">
        <f t="shared" ca="1" si="15"/>
        <v/>
      </c>
      <c r="AK32" s="34" t="str">
        <f t="shared" ca="1" si="15"/>
        <v/>
      </c>
      <c r="AL32" s="34" t="str">
        <f t="shared" ca="1" si="10"/>
        <v/>
      </c>
      <c r="AM32" s="34" t="str">
        <f t="shared" ca="1" si="5"/>
        <v/>
      </c>
      <c r="AN32" s="34" t="str">
        <f t="shared" ca="1" si="5"/>
        <v/>
      </c>
      <c r="AO32" s="34" t="str">
        <f t="shared" ca="1" si="5"/>
        <v/>
      </c>
      <c r="AP32" s="34" t="str">
        <f t="shared" ca="1" si="5"/>
        <v/>
      </c>
      <c r="AQ32" s="34" t="str">
        <f t="shared" ca="1" si="5"/>
        <v/>
      </c>
      <c r="AR32" s="34" t="str">
        <f t="shared" ca="1" si="5"/>
        <v/>
      </c>
      <c r="AS32" s="34" t="str">
        <f t="shared" ca="1" si="5"/>
        <v/>
      </c>
      <c r="AT32" s="34" t="str">
        <f t="shared" ca="1" si="12"/>
        <v/>
      </c>
      <c r="AU32" s="34" t="str">
        <f t="shared" ca="1" si="6"/>
        <v/>
      </c>
      <c r="AV32" s="34" t="str">
        <f t="shared" ca="1" si="6"/>
        <v/>
      </c>
      <c r="AW32" s="34" t="str">
        <f t="shared" ca="1" si="6"/>
        <v/>
      </c>
      <c r="AX32" s="34" t="str">
        <f t="shared" ca="1" si="6"/>
        <v/>
      </c>
      <c r="AY32" s="34" t="str">
        <f t="shared" ca="1" si="6"/>
        <v/>
      </c>
      <c r="AZ32" s="34" t="str">
        <f t="shared" ca="1" si="6"/>
        <v/>
      </c>
      <c r="BA32" s="34" t="str">
        <f t="shared" ca="1" si="8"/>
        <v/>
      </c>
      <c r="BB32" s="14" t="str">
        <f t="shared" ca="1" si="13"/>
        <v/>
      </c>
      <c r="BC32" t="s">
        <v>112</v>
      </c>
      <c r="BD32" t="s">
        <v>158</v>
      </c>
      <c r="BE32" s="113">
        <v>15</v>
      </c>
    </row>
    <row r="33" spans="1:57" ht="16" x14ac:dyDescent="0.2">
      <c r="A33" s="64">
        <v>98</v>
      </c>
      <c r="B33" s="269">
        <v>5</v>
      </c>
      <c r="C33" s="31">
        <v>31</v>
      </c>
      <c r="D33" s="15"/>
      <c r="E33" s="14"/>
      <c r="F33" s="15"/>
      <c r="G33" s="15"/>
      <c r="H33" s="14"/>
      <c r="I33" s="14"/>
      <c r="J33" s="27"/>
      <c r="K33" s="15"/>
      <c r="L33" s="15"/>
      <c r="M33" s="15"/>
      <c r="N33" s="15"/>
      <c r="O33" s="15"/>
      <c r="P33" s="15"/>
      <c r="Q33" s="15"/>
      <c r="R33" s="15"/>
      <c r="S33" s="15"/>
      <c r="T33" s="15"/>
      <c r="U33" s="15"/>
      <c r="V33" s="15"/>
      <c r="W33" s="15"/>
      <c r="X33" s="15"/>
      <c r="Y33" s="15"/>
      <c r="Z33" s="15"/>
      <c r="AA33" s="15"/>
      <c r="AB33" s="15"/>
      <c r="AC33" s="6"/>
      <c r="AD33" s="6"/>
      <c r="AE33" s="6"/>
      <c r="AF33" s="6"/>
      <c r="AG33" s="6"/>
      <c r="AH33" s="15"/>
      <c r="AI33" s="26" t="s">
        <v>17</v>
      </c>
      <c r="AJ33" s="34" t="str">
        <f t="shared" ca="1" si="15"/>
        <v/>
      </c>
      <c r="AK33" s="34" t="str">
        <f t="shared" ca="1" si="15"/>
        <v/>
      </c>
      <c r="AL33" s="34" t="str">
        <f t="shared" ca="1" si="10"/>
        <v/>
      </c>
      <c r="AM33" s="34" t="str">
        <f t="shared" ca="1" si="5"/>
        <v/>
      </c>
      <c r="AN33" s="34" t="str">
        <f t="shared" ca="1" si="5"/>
        <v/>
      </c>
      <c r="AO33" s="34" t="str">
        <f t="shared" ca="1" si="5"/>
        <v/>
      </c>
      <c r="AP33" s="34" t="str">
        <f t="shared" ca="1" si="5"/>
        <v/>
      </c>
      <c r="AQ33" s="34" t="str">
        <f t="shared" ca="1" si="5"/>
        <v/>
      </c>
      <c r="AR33" s="34" t="str">
        <f t="shared" ca="1" si="5"/>
        <v/>
      </c>
      <c r="AS33" s="34" t="str">
        <f t="shared" ca="1" si="5"/>
        <v/>
      </c>
      <c r="AT33" s="34" t="str">
        <f t="shared" ca="1" si="12"/>
        <v/>
      </c>
      <c r="AU33" s="34" t="str">
        <f t="shared" ca="1" si="6"/>
        <v/>
      </c>
      <c r="AV33" s="34" t="str">
        <f t="shared" ca="1" si="6"/>
        <v/>
      </c>
      <c r="AW33" s="34" t="str">
        <f t="shared" ca="1" si="6"/>
        <v/>
      </c>
      <c r="AX33" s="34" t="str">
        <f t="shared" ca="1" si="6"/>
        <v/>
      </c>
      <c r="AY33" s="34" t="str">
        <f t="shared" ca="1" si="6"/>
        <v/>
      </c>
      <c r="AZ33" s="34" t="str">
        <f t="shared" ca="1" si="6"/>
        <v/>
      </c>
      <c r="BA33" s="34" t="str">
        <f t="shared" ca="1" si="8"/>
        <v/>
      </c>
      <c r="BB33" s="14" t="str">
        <f t="shared" ca="1" si="13"/>
        <v/>
      </c>
      <c r="BC33" t="s">
        <v>113</v>
      </c>
      <c r="BD33" t="s">
        <v>159</v>
      </c>
      <c r="BE33" s="113">
        <v>13</v>
      </c>
    </row>
    <row r="34" spans="1:57" ht="16" x14ac:dyDescent="0.2">
      <c r="A34" s="35"/>
      <c r="B34" s="35"/>
      <c r="C34" s="31">
        <v>32</v>
      </c>
      <c r="D34" s="15"/>
      <c r="E34" s="14"/>
      <c r="F34" s="15"/>
      <c r="G34" s="15"/>
      <c r="H34" s="14"/>
      <c r="I34" s="14"/>
      <c r="J34" s="27"/>
      <c r="K34" s="15"/>
      <c r="L34" s="15"/>
      <c r="M34" s="15"/>
      <c r="N34" s="15"/>
      <c r="O34" s="15"/>
      <c r="P34" s="15"/>
      <c r="Q34" s="15"/>
      <c r="R34" s="15"/>
      <c r="S34" s="15"/>
      <c r="T34" s="15"/>
      <c r="U34" s="15"/>
      <c r="V34" s="15"/>
      <c r="W34" s="15"/>
      <c r="X34" s="15"/>
      <c r="Y34" s="15"/>
      <c r="Z34" s="15"/>
      <c r="AA34" s="15"/>
      <c r="AB34" s="15"/>
      <c r="AC34" s="6"/>
      <c r="AD34" s="6"/>
      <c r="AE34" s="6"/>
      <c r="AF34" s="6"/>
      <c r="AG34" s="6"/>
      <c r="AH34" s="15"/>
      <c r="AI34" s="14"/>
      <c r="AJ34" s="26" t="s">
        <v>17</v>
      </c>
      <c r="AK34" s="34" t="str">
        <f t="shared" ca="1" si="15"/>
        <v/>
      </c>
      <c r="AL34" s="34" t="str">
        <f t="shared" ca="1" si="10"/>
        <v/>
      </c>
      <c r="AM34" s="34" t="str">
        <f t="shared" ca="1" si="5"/>
        <v/>
      </c>
      <c r="AN34" s="34" t="str">
        <f t="shared" ca="1" si="5"/>
        <v/>
      </c>
      <c r="AO34" s="34" t="str">
        <f t="shared" ca="1" si="5"/>
        <v/>
      </c>
      <c r="AP34" s="34" t="str">
        <f t="shared" ca="1" si="5"/>
        <v/>
      </c>
      <c r="AQ34" s="34" t="str">
        <f t="shared" ca="1" si="5"/>
        <v/>
      </c>
      <c r="AR34" s="34" t="str">
        <f t="shared" ca="1" si="5"/>
        <v/>
      </c>
      <c r="AS34" s="34" t="str">
        <f t="shared" ca="1" si="5"/>
        <v/>
      </c>
      <c r="AT34" s="34" t="str">
        <f t="shared" ca="1" si="12"/>
        <v/>
      </c>
      <c r="AU34" s="34" t="str">
        <f t="shared" ca="1" si="6"/>
        <v/>
      </c>
      <c r="AV34" s="34" t="str">
        <f t="shared" ca="1" si="6"/>
        <v/>
      </c>
      <c r="AW34" s="34" t="str">
        <f t="shared" ca="1" si="6"/>
        <v/>
      </c>
      <c r="AX34" s="34" t="str">
        <f t="shared" ca="1" si="6"/>
        <v/>
      </c>
      <c r="AY34" s="34" t="str">
        <f t="shared" ca="1" si="6"/>
        <v/>
      </c>
      <c r="AZ34" s="34" t="str">
        <f t="shared" ca="1" si="6"/>
        <v/>
      </c>
      <c r="BA34" s="34" t="str">
        <f t="shared" ca="1" si="8"/>
        <v/>
      </c>
      <c r="BB34" s="14" t="str">
        <f t="shared" ca="1" si="13"/>
        <v/>
      </c>
      <c r="BC34" t="s">
        <v>114</v>
      </c>
      <c r="BD34" t="s">
        <v>160</v>
      </c>
      <c r="BE34" s="113">
        <v>12</v>
      </c>
    </row>
    <row r="35" spans="1:57" ht="16" x14ac:dyDescent="0.2">
      <c r="A35" s="35"/>
      <c r="B35" s="35"/>
      <c r="C35" s="31">
        <v>33</v>
      </c>
      <c r="D35" s="15"/>
      <c r="E35" s="14"/>
      <c r="F35" s="15"/>
      <c r="G35" s="15"/>
      <c r="H35" s="14"/>
      <c r="I35" s="14"/>
      <c r="J35" s="27"/>
      <c r="K35" s="15"/>
      <c r="L35" s="15"/>
      <c r="M35" s="15"/>
      <c r="N35" s="15"/>
      <c r="O35" s="15"/>
      <c r="P35" s="15"/>
      <c r="Q35" s="15"/>
      <c r="R35" s="15"/>
      <c r="S35" s="15"/>
      <c r="T35" s="15"/>
      <c r="U35" s="15"/>
      <c r="V35" s="15"/>
      <c r="W35" s="15"/>
      <c r="X35" s="15"/>
      <c r="Y35" s="15"/>
      <c r="Z35" s="15"/>
      <c r="AA35" s="15"/>
      <c r="AB35" s="15"/>
      <c r="AC35" s="6"/>
      <c r="AD35" s="6"/>
      <c r="AE35" s="6"/>
      <c r="AF35" s="6"/>
      <c r="AG35" s="6"/>
      <c r="AH35" s="15"/>
      <c r="AI35" s="14"/>
      <c r="AJ35" s="14"/>
      <c r="AK35" s="26" t="s">
        <v>17</v>
      </c>
      <c r="AL35" s="34" t="str">
        <f t="shared" ca="1" si="10"/>
        <v/>
      </c>
      <c r="AM35" s="34" t="str">
        <f t="shared" ca="1" si="5"/>
        <v/>
      </c>
      <c r="AN35" s="34" t="str">
        <f t="shared" ca="1" si="5"/>
        <v/>
      </c>
      <c r="AO35" s="34" t="str">
        <f t="shared" ca="1" si="5"/>
        <v/>
      </c>
      <c r="AP35" s="34" t="str">
        <f t="shared" ca="1" si="5"/>
        <v/>
      </c>
      <c r="AQ35" s="34" t="str">
        <f t="shared" ca="1" si="5"/>
        <v/>
      </c>
      <c r="AR35" s="34" t="str">
        <f t="shared" ca="1" si="5"/>
        <v/>
      </c>
      <c r="AS35" s="34" t="str">
        <f t="shared" ca="1" si="5"/>
        <v/>
      </c>
      <c r="AT35" s="34" t="str">
        <f t="shared" ca="1" si="12"/>
        <v/>
      </c>
      <c r="AU35" s="34" t="str">
        <f t="shared" ca="1" si="6"/>
        <v/>
      </c>
      <c r="AV35" s="34" t="str">
        <f t="shared" ca="1" si="6"/>
        <v/>
      </c>
      <c r="AW35" s="34" t="str">
        <f t="shared" ca="1" si="6"/>
        <v/>
      </c>
      <c r="AX35" s="34" t="str">
        <f t="shared" ca="1" si="6"/>
        <v/>
      </c>
      <c r="AY35" s="34" t="str">
        <f t="shared" ca="1" si="6"/>
        <v/>
      </c>
      <c r="AZ35" s="34" t="str">
        <f t="shared" ca="1" si="6"/>
        <v/>
      </c>
      <c r="BA35" s="34" t="str">
        <f t="shared" ca="1" si="8"/>
        <v/>
      </c>
      <c r="BB35" s="14" t="str">
        <f t="shared" ca="1" si="13"/>
        <v/>
      </c>
      <c r="BC35" t="s">
        <v>115</v>
      </c>
      <c r="BD35" t="s">
        <v>161</v>
      </c>
      <c r="BE35" s="113">
        <v>3</v>
      </c>
    </row>
    <row r="36" spans="1:57" ht="16" x14ac:dyDescent="0.2">
      <c r="A36" s="35"/>
      <c r="B36" s="35"/>
      <c r="C36" s="31">
        <v>34</v>
      </c>
      <c r="D36" s="15"/>
      <c r="E36" s="14"/>
      <c r="F36" s="15"/>
      <c r="G36" s="15"/>
      <c r="H36" s="14"/>
      <c r="I36" s="14"/>
      <c r="J36" s="27"/>
      <c r="K36" s="15"/>
      <c r="L36" s="15"/>
      <c r="M36" s="15"/>
      <c r="N36" s="15"/>
      <c r="O36" s="15"/>
      <c r="P36" s="15"/>
      <c r="Q36" s="15"/>
      <c r="R36" s="15"/>
      <c r="S36" s="15"/>
      <c r="T36" s="15"/>
      <c r="U36" s="15"/>
      <c r="V36" s="15"/>
      <c r="W36" s="15"/>
      <c r="X36" s="15"/>
      <c r="Y36" s="15"/>
      <c r="Z36" s="15"/>
      <c r="AA36" s="15"/>
      <c r="AB36" s="15"/>
      <c r="AC36" s="6"/>
      <c r="AD36" s="6"/>
      <c r="AE36" s="6"/>
      <c r="AF36" s="6"/>
      <c r="AG36" s="6"/>
      <c r="AH36" s="15"/>
      <c r="AI36" s="14"/>
      <c r="AJ36" s="14"/>
      <c r="AK36" s="14"/>
      <c r="AL36" s="26" t="s">
        <v>17</v>
      </c>
      <c r="AM36" s="34" t="str">
        <f t="shared" ca="1" si="5"/>
        <v/>
      </c>
      <c r="AN36" s="34" t="str">
        <f t="shared" ca="1" si="5"/>
        <v/>
      </c>
      <c r="AO36" s="34" t="str">
        <f t="shared" ca="1" si="5"/>
        <v/>
      </c>
      <c r="AP36" s="34" t="str">
        <f t="shared" ca="1" si="5"/>
        <v/>
      </c>
      <c r="AQ36" s="34" t="str">
        <f t="shared" ca="1" si="5"/>
        <v/>
      </c>
      <c r="AR36" s="34" t="str">
        <f t="shared" ca="1" si="5"/>
        <v/>
      </c>
      <c r="AS36" s="34" t="str">
        <f t="shared" ca="1" si="5"/>
        <v/>
      </c>
      <c r="AT36" s="34" t="str">
        <f t="shared" ca="1" si="12"/>
        <v/>
      </c>
      <c r="AU36" s="34" t="str">
        <f t="shared" ca="1" si="6"/>
        <v/>
      </c>
      <c r="AV36" s="34" t="str">
        <f t="shared" ca="1" si="6"/>
        <v/>
      </c>
      <c r="AW36" s="34" t="str">
        <f t="shared" ca="1" si="6"/>
        <v/>
      </c>
      <c r="AX36" s="34" t="str">
        <f t="shared" ca="1" si="6"/>
        <v/>
      </c>
      <c r="AY36" s="34" t="str">
        <f t="shared" ca="1" si="6"/>
        <v/>
      </c>
      <c r="AZ36" s="34" t="str">
        <f t="shared" ca="1" si="6"/>
        <v/>
      </c>
      <c r="BA36" s="34" t="str">
        <f t="shared" ca="1" si="8"/>
        <v/>
      </c>
      <c r="BB36" s="14" t="str">
        <f t="shared" ca="1" si="13"/>
        <v/>
      </c>
      <c r="BC36" t="s">
        <v>116</v>
      </c>
      <c r="BD36" t="s">
        <v>162</v>
      </c>
      <c r="BE36" s="113">
        <v>7</v>
      </c>
    </row>
    <row r="37" spans="1:57" ht="16" x14ac:dyDescent="0.2">
      <c r="A37" s="35"/>
      <c r="B37" s="35"/>
      <c r="C37" s="31">
        <v>35</v>
      </c>
      <c r="D37" s="15"/>
      <c r="E37" s="14"/>
      <c r="F37" s="15"/>
      <c r="G37" s="15"/>
      <c r="H37" s="14"/>
      <c r="I37" s="14"/>
      <c r="J37" s="27"/>
      <c r="K37" s="15"/>
      <c r="L37" s="15"/>
      <c r="M37" s="15"/>
      <c r="N37" s="15"/>
      <c r="O37" s="15"/>
      <c r="P37" s="15"/>
      <c r="Q37" s="15"/>
      <c r="R37" s="15"/>
      <c r="S37" s="15"/>
      <c r="T37" s="15"/>
      <c r="U37" s="15"/>
      <c r="V37" s="15"/>
      <c r="W37" s="15"/>
      <c r="X37" s="15"/>
      <c r="Y37" s="15"/>
      <c r="Z37" s="15"/>
      <c r="AA37" s="15"/>
      <c r="AB37" s="15"/>
      <c r="AC37" s="6"/>
      <c r="AD37" s="6"/>
      <c r="AE37" s="6"/>
      <c r="AF37" s="6"/>
      <c r="AG37" s="6"/>
      <c r="AH37" s="15"/>
      <c r="AI37" s="14"/>
      <c r="AJ37" s="14"/>
      <c r="AK37" s="14"/>
      <c r="AL37" s="14"/>
      <c r="AM37" s="26" t="s">
        <v>17</v>
      </c>
      <c r="AN37" s="34" t="str">
        <f t="shared" ref="AN37:AS42" ca="1" si="16">IF(ISNUMBER(OFFSET($A$1,COLUMN()-3,0)),ROUND(SQRT(  (OFFSET($A$1,ROW()-1,0)-OFFSET($A$1,AN$1+1,0))^2+ (OFFSET($B$1,ROW()-1,0)-OFFSET($B$1,AN$1+1,0))^2),0),"")</f>
        <v/>
      </c>
      <c r="AO37" s="34" t="str">
        <f t="shared" ca="1" si="16"/>
        <v/>
      </c>
      <c r="AP37" s="34" t="str">
        <f t="shared" ca="1" si="16"/>
        <v/>
      </c>
      <c r="AQ37" s="34" t="str">
        <f t="shared" ca="1" si="16"/>
        <v/>
      </c>
      <c r="AR37" s="34" t="str">
        <f t="shared" ca="1" si="16"/>
        <v/>
      </c>
      <c r="AS37" s="34" t="str">
        <f t="shared" ca="1" si="16"/>
        <v/>
      </c>
      <c r="AT37" s="34" t="str">
        <f t="shared" ca="1" si="12"/>
        <v/>
      </c>
      <c r="AU37" s="34" t="str">
        <f t="shared" ca="1" si="6"/>
        <v/>
      </c>
      <c r="AV37" s="34" t="str">
        <f t="shared" ca="1" si="6"/>
        <v/>
      </c>
      <c r="AW37" s="34" t="str">
        <f t="shared" ca="1" si="6"/>
        <v/>
      </c>
      <c r="AX37" s="34" t="str">
        <f t="shared" ca="1" si="6"/>
        <v/>
      </c>
      <c r="AY37" s="34" t="str">
        <f t="shared" ca="1" si="6"/>
        <v/>
      </c>
      <c r="AZ37" s="34" t="str">
        <f t="shared" ca="1" si="6"/>
        <v/>
      </c>
      <c r="BA37" s="34" t="str">
        <f t="shared" ca="1" si="8"/>
        <v/>
      </c>
      <c r="BB37" s="14" t="str">
        <f t="shared" ca="1" si="13"/>
        <v/>
      </c>
      <c r="BC37" t="s">
        <v>117</v>
      </c>
      <c r="BD37" t="s">
        <v>163</v>
      </c>
      <c r="BE37" s="113">
        <v>18</v>
      </c>
    </row>
    <row r="38" spans="1:57" ht="16" x14ac:dyDescent="0.2">
      <c r="A38" s="35"/>
      <c r="B38" s="35"/>
      <c r="C38" s="31">
        <v>36</v>
      </c>
      <c r="D38" s="15"/>
      <c r="E38" s="14"/>
      <c r="F38" s="15"/>
      <c r="G38" s="15"/>
      <c r="H38" s="14"/>
      <c r="I38" s="14"/>
      <c r="J38" s="27"/>
      <c r="K38" s="15"/>
      <c r="L38" s="15"/>
      <c r="M38" s="15"/>
      <c r="N38" s="15"/>
      <c r="O38" s="15"/>
      <c r="P38" s="15"/>
      <c r="Q38" s="15"/>
      <c r="R38" s="15"/>
      <c r="S38" s="15"/>
      <c r="T38" s="15"/>
      <c r="U38" s="15"/>
      <c r="V38" s="15"/>
      <c r="W38" s="15"/>
      <c r="X38" s="15"/>
      <c r="Y38" s="15"/>
      <c r="Z38" s="15"/>
      <c r="AA38" s="15"/>
      <c r="AB38" s="15"/>
      <c r="AC38" s="6"/>
      <c r="AD38" s="6"/>
      <c r="AE38" s="6"/>
      <c r="AF38" s="6"/>
      <c r="AG38" s="6"/>
      <c r="AH38" s="15"/>
      <c r="AI38" s="14"/>
      <c r="AJ38" s="14"/>
      <c r="AK38" s="14"/>
      <c r="AL38" s="14"/>
      <c r="AM38" s="14"/>
      <c r="AN38" s="26" t="s">
        <v>17</v>
      </c>
      <c r="AO38" s="34" t="str">
        <f t="shared" ca="1" si="16"/>
        <v/>
      </c>
      <c r="AP38" s="34" t="str">
        <f t="shared" ca="1" si="16"/>
        <v/>
      </c>
      <c r="AQ38" s="34" t="str">
        <f t="shared" ca="1" si="16"/>
        <v/>
      </c>
      <c r="AR38" s="34" t="str">
        <f t="shared" ca="1" si="16"/>
        <v/>
      </c>
      <c r="AS38" s="34" t="str">
        <f t="shared" ca="1" si="16"/>
        <v/>
      </c>
      <c r="AT38" s="34" t="str">
        <f t="shared" ca="1" si="12"/>
        <v/>
      </c>
      <c r="AU38" s="34" t="str">
        <f t="shared" ca="1" si="6"/>
        <v/>
      </c>
      <c r="AV38" s="34" t="str">
        <f t="shared" ca="1" si="6"/>
        <v/>
      </c>
      <c r="AW38" s="34" t="str">
        <f t="shared" ca="1" si="6"/>
        <v/>
      </c>
      <c r="AX38" s="34" t="str">
        <f t="shared" ca="1" si="6"/>
        <v/>
      </c>
      <c r="AY38" s="34" t="str">
        <f t="shared" ca="1" si="6"/>
        <v/>
      </c>
      <c r="AZ38" s="34" t="str">
        <f t="shared" ca="1" si="6"/>
        <v/>
      </c>
      <c r="BA38" s="34" t="str">
        <f t="shared" ca="1" si="8"/>
        <v/>
      </c>
      <c r="BB38" s="14" t="str">
        <f t="shared" ca="1" si="13"/>
        <v/>
      </c>
      <c r="BC38" t="s">
        <v>118</v>
      </c>
      <c r="BD38" t="s">
        <v>164</v>
      </c>
      <c r="BE38" s="113">
        <v>3</v>
      </c>
    </row>
    <row r="39" spans="1:57" ht="16" x14ac:dyDescent="0.2">
      <c r="A39" s="35"/>
      <c r="B39" s="35"/>
      <c r="C39" s="31">
        <v>37</v>
      </c>
      <c r="D39" s="15"/>
      <c r="E39" s="14"/>
      <c r="F39" s="15"/>
      <c r="G39" s="15"/>
      <c r="H39" s="14"/>
      <c r="I39" s="14"/>
      <c r="J39" s="27"/>
      <c r="K39" s="15"/>
      <c r="L39" s="15"/>
      <c r="M39" s="15"/>
      <c r="N39" s="15"/>
      <c r="O39" s="15"/>
      <c r="P39" s="15"/>
      <c r="Q39" s="15"/>
      <c r="R39" s="15"/>
      <c r="S39" s="15"/>
      <c r="T39" s="15"/>
      <c r="U39" s="15"/>
      <c r="V39" s="15"/>
      <c r="W39" s="15"/>
      <c r="X39" s="15"/>
      <c r="Y39" s="15"/>
      <c r="Z39" s="15"/>
      <c r="AA39" s="15"/>
      <c r="AB39" s="15"/>
      <c r="AC39" s="6"/>
      <c r="AD39" s="6"/>
      <c r="AE39" s="6"/>
      <c r="AF39" s="6"/>
      <c r="AG39" s="6"/>
      <c r="AH39" s="15"/>
      <c r="AI39" s="14"/>
      <c r="AJ39" s="14"/>
      <c r="AK39" s="14"/>
      <c r="AL39" s="14"/>
      <c r="AM39" s="14"/>
      <c r="AN39" s="14"/>
      <c r="AO39" s="26" t="s">
        <v>17</v>
      </c>
      <c r="AP39" s="34" t="str">
        <f t="shared" ca="1" si="16"/>
        <v/>
      </c>
      <c r="AQ39" s="34" t="str">
        <f t="shared" ca="1" si="16"/>
        <v/>
      </c>
      <c r="AR39" s="34" t="str">
        <f t="shared" ca="1" si="16"/>
        <v/>
      </c>
      <c r="AS39" s="34" t="str">
        <f t="shared" ca="1" si="16"/>
        <v/>
      </c>
      <c r="AT39" s="34" t="str">
        <f t="shared" ca="1" si="12"/>
        <v/>
      </c>
      <c r="AU39" s="34" t="str">
        <f t="shared" ca="1" si="6"/>
        <v/>
      </c>
      <c r="AV39" s="34" t="str">
        <f t="shared" ca="1" si="6"/>
        <v/>
      </c>
      <c r="AW39" s="34" t="str">
        <f t="shared" ca="1" si="6"/>
        <v/>
      </c>
      <c r="AX39" s="34" t="str">
        <f t="shared" ca="1" si="6"/>
        <v/>
      </c>
      <c r="AY39" s="34" t="str">
        <f t="shared" ca="1" si="6"/>
        <v/>
      </c>
      <c r="AZ39" s="34" t="str">
        <f t="shared" ca="1" si="6"/>
        <v/>
      </c>
      <c r="BA39" s="34" t="str">
        <f t="shared" ca="1" si="8"/>
        <v/>
      </c>
      <c r="BB39" s="14" t="str">
        <f t="shared" ca="1" si="13"/>
        <v/>
      </c>
      <c r="BC39" t="s">
        <v>119</v>
      </c>
      <c r="BD39" t="s">
        <v>165</v>
      </c>
      <c r="BE39" s="113">
        <v>23</v>
      </c>
    </row>
    <row r="40" spans="1:57" ht="16" x14ac:dyDescent="0.2">
      <c r="A40" s="30"/>
      <c r="B40" s="30"/>
      <c r="C40" s="31">
        <v>38</v>
      </c>
      <c r="D40" s="15"/>
      <c r="E40" s="14"/>
      <c r="F40" s="15"/>
      <c r="G40" s="15"/>
      <c r="H40" s="14"/>
      <c r="I40" s="14"/>
      <c r="J40" s="27"/>
      <c r="K40" s="15"/>
      <c r="L40" s="15"/>
      <c r="M40" s="15"/>
      <c r="N40" s="15"/>
      <c r="O40" s="15"/>
      <c r="P40" s="15"/>
      <c r="Q40" s="15"/>
      <c r="R40" s="15"/>
      <c r="S40" s="15"/>
      <c r="T40" s="15"/>
      <c r="U40" s="15"/>
      <c r="V40" s="15"/>
      <c r="W40" s="15"/>
      <c r="X40" s="15"/>
      <c r="Y40" s="15"/>
      <c r="Z40" s="15"/>
      <c r="AA40" s="15"/>
      <c r="AB40" s="15"/>
      <c r="AC40" s="6"/>
      <c r="AD40" s="6"/>
      <c r="AE40" s="6"/>
      <c r="AF40" s="6"/>
      <c r="AG40" s="6"/>
      <c r="AH40" s="15"/>
      <c r="AI40" s="28"/>
      <c r="AJ40" s="28"/>
      <c r="AK40" s="28"/>
      <c r="AL40" s="28"/>
      <c r="AM40" s="28"/>
      <c r="AN40" s="28"/>
      <c r="AO40" s="29"/>
      <c r="AP40" s="26" t="s">
        <v>17</v>
      </c>
      <c r="AQ40" s="34" t="str">
        <f t="shared" ca="1" si="16"/>
        <v/>
      </c>
      <c r="AR40" s="34" t="str">
        <f t="shared" ca="1" si="16"/>
        <v/>
      </c>
      <c r="AS40" s="34" t="str">
        <f t="shared" ca="1" si="16"/>
        <v/>
      </c>
      <c r="AT40" s="34" t="str">
        <f t="shared" ca="1" si="12"/>
        <v/>
      </c>
      <c r="AU40" s="34" t="str">
        <f t="shared" ca="1" si="6"/>
        <v/>
      </c>
      <c r="AV40" s="34" t="str">
        <f t="shared" ca="1" si="6"/>
        <v/>
      </c>
      <c r="AW40" s="34" t="str">
        <f t="shared" ca="1" si="6"/>
        <v/>
      </c>
      <c r="AX40" s="34" t="str">
        <f t="shared" ca="1" si="6"/>
        <v/>
      </c>
      <c r="AY40" s="34" t="str">
        <f t="shared" ca="1" si="6"/>
        <v/>
      </c>
      <c r="AZ40" s="34" t="str">
        <f t="shared" ca="1" si="6"/>
        <v/>
      </c>
      <c r="BA40" s="34" t="str">
        <f t="shared" ca="1" si="8"/>
        <v/>
      </c>
      <c r="BB40" s="14" t="str">
        <f t="shared" ca="1" si="13"/>
        <v/>
      </c>
      <c r="BC40" t="s">
        <v>120</v>
      </c>
      <c r="BD40" t="s">
        <v>166</v>
      </c>
      <c r="BE40" s="113">
        <v>1</v>
      </c>
    </row>
    <row r="41" spans="1:57" ht="16" x14ac:dyDescent="0.2">
      <c r="A41" s="30"/>
      <c r="B41" s="30"/>
      <c r="C41" s="31">
        <v>39</v>
      </c>
      <c r="D41" s="15"/>
      <c r="E41" s="14"/>
      <c r="F41" s="15"/>
      <c r="G41" s="15"/>
      <c r="H41" s="14"/>
      <c r="I41" s="14"/>
      <c r="J41" s="27"/>
      <c r="K41" s="15"/>
      <c r="L41" s="15"/>
      <c r="M41" s="15"/>
      <c r="N41" s="15"/>
      <c r="O41" s="15"/>
      <c r="P41" s="15"/>
      <c r="Q41" s="15"/>
      <c r="R41" s="15"/>
      <c r="S41" s="15"/>
      <c r="T41" s="15"/>
      <c r="U41" s="15"/>
      <c r="V41" s="15"/>
      <c r="W41" s="15"/>
      <c r="X41" s="15"/>
      <c r="Y41" s="15"/>
      <c r="Z41" s="15"/>
      <c r="AA41" s="15"/>
      <c r="AB41" s="15"/>
      <c r="AC41" s="6"/>
      <c r="AD41" s="6"/>
      <c r="AE41" s="6"/>
      <c r="AF41" s="6"/>
      <c r="AG41" s="6"/>
      <c r="AH41" s="15"/>
      <c r="AI41" s="28"/>
      <c r="AJ41" s="28"/>
      <c r="AK41" s="28"/>
      <c r="AL41" s="28"/>
      <c r="AM41" s="28"/>
      <c r="AN41" s="28"/>
      <c r="AO41" s="28"/>
      <c r="AP41" s="29"/>
      <c r="AQ41" s="26" t="s">
        <v>17</v>
      </c>
      <c r="AR41" s="34" t="str">
        <f t="shared" ca="1" si="16"/>
        <v/>
      </c>
      <c r="AS41" s="34" t="str">
        <f t="shared" ca="1" si="16"/>
        <v/>
      </c>
      <c r="AT41" s="34" t="str">
        <f t="shared" ca="1" si="12"/>
        <v/>
      </c>
      <c r="AU41" s="34" t="str">
        <f t="shared" ca="1" si="6"/>
        <v/>
      </c>
      <c r="AV41" s="34" t="str">
        <f t="shared" ca="1" si="6"/>
        <v/>
      </c>
      <c r="AW41" s="34" t="str">
        <f t="shared" ca="1" si="6"/>
        <v/>
      </c>
      <c r="AX41" s="34" t="str">
        <f t="shared" ca="1" si="6"/>
        <v/>
      </c>
      <c r="AY41" s="34" t="str">
        <f t="shared" ca="1" si="6"/>
        <v/>
      </c>
      <c r="AZ41" s="34" t="str">
        <f t="shared" ca="1" si="6"/>
        <v/>
      </c>
      <c r="BA41" s="34" t="str">
        <f t="shared" ca="1" si="8"/>
        <v/>
      </c>
      <c r="BB41" s="14" t="str">
        <f t="shared" ca="1" si="13"/>
        <v/>
      </c>
      <c r="BC41" t="s">
        <v>121</v>
      </c>
      <c r="BD41" t="s">
        <v>167</v>
      </c>
      <c r="BE41" s="113">
        <v>17</v>
      </c>
    </row>
    <row r="42" spans="1:57" ht="16" x14ac:dyDescent="0.2">
      <c r="A42" s="30"/>
      <c r="B42" s="30"/>
      <c r="C42" s="31">
        <v>40</v>
      </c>
      <c r="D42" s="15"/>
      <c r="E42" s="14"/>
      <c r="F42" s="15"/>
      <c r="G42" s="15"/>
      <c r="H42" s="14"/>
      <c r="I42" s="14"/>
      <c r="J42" s="27"/>
      <c r="K42" s="15"/>
      <c r="L42" s="15"/>
      <c r="M42" s="15"/>
      <c r="N42" s="15"/>
      <c r="O42" s="15"/>
      <c r="P42" s="15"/>
      <c r="Q42" s="15"/>
      <c r="R42" s="15"/>
      <c r="S42" s="15"/>
      <c r="T42" s="15"/>
      <c r="U42" s="15"/>
      <c r="V42" s="15"/>
      <c r="W42" s="15"/>
      <c r="X42" s="15"/>
      <c r="Y42" s="15"/>
      <c r="Z42" s="15"/>
      <c r="AA42" s="15"/>
      <c r="AB42" s="15"/>
      <c r="AC42" s="6"/>
      <c r="AD42" s="6"/>
      <c r="AE42" s="6"/>
      <c r="AF42" s="6"/>
      <c r="AG42" s="6"/>
      <c r="AH42" s="15"/>
      <c r="AI42" s="28"/>
      <c r="AJ42" s="28"/>
      <c r="AK42" s="28"/>
      <c r="AL42" s="28"/>
      <c r="AM42" s="28"/>
      <c r="AN42" s="28"/>
      <c r="AO42" s="28"/>
      <c r="AP42" s="28"/>
      <c r="AQ42" s="14"/>
      <c r="AR42" s="26" t="s">
        <v>17</v>
      </c>
      <c r="AS42" s="34" t="str">
        <f t="shared" ca="1" si="16"/>
        <v/>
      </c>
      <c r="AT42" s="34" t="str">
        <f t="shared" ca="1" si="12"/>
        <v/>
      </c>
      <c r="AU42" s="34" t="str">
        <f t="shared" ca="1" si="6"/>
        <v/>
      </c>
      <c r="AV42" s="34" t="str">
        <f t="shared" ca="1" si="6"/>
        <v/>
      </c>
      <c r="AW42" s="34" t="str">
        <f t="shared" ca="1" si="6"/>
        <v/>
      </c>
      <c r="AX42" s="34" t="str">
        <f t="shared" ca="1" si="6"/>
        <v/>
      </c>
      <c r="AY42" s="34" t="str">
        <f t="shared" ca="1" si="6"/>
        <v/>
      </c>
      <c r="AZ42" s="34" t="str">
        <f t="shared" ca="1" si="6"/>
        <v/>
      </c>
      <c r="BA42" s="34" t="str">
        <f t="shared" ca="1" si="8"/>
        <v/>
      </c>
      <c r="BB42" s="14" t="str">
        <f t="shared" ref="BB42:BB51" ca="1" si="17">IF(ISNUMBER(OFFSET($A$1,COLUMN()-3,0)),SQRT(  (OFFSET($A$1,ROW()-1,0)-OFFSET($A$1,BB$1+1,0))^2+ (OFFSET($B$1,ROW()-1,0)-OFFSET($B$1,BB$1+1,0))^2),"")</f>
        <v/>
      </c>
      <c r="BC42" t="s">
        <v>122</v>
      </c>
      <c r="BD42" t="s">
        <v>168</v>
      </c>
      <c r="BE42" s="113">
        <v>13</v>
      </c>
    </row>
    <row r="43" spans="1:57" ht="16" x14ac:dyDescent="0.2">
      <c r="A43" s="30"/>
      <c r="B43" s="30"/>
      <c r="C43" s="31">
        <v>41</v>
      </c>
      <c r="D43" s="15"/>
      <c r="E43" s="14"/>
      <c r="F43" s="15"/>
      <c r="G43" s="15"/>
      <c r="H43" s="14"/>
      <c r="I43" s="14"/>
      <c r="J43" s="27"/>
      <c r="K43" s="15"/>
      <c r="L43" s="15"/>
      <c r="M43" s="15"/>
      <c r="N43" s="15"/>
      <c r="O43" s="15"/>
      <c r="P43" s="15"/>
      <c r="Q43" s="15"/>
      <c r="R43" s="15"/>
      <c r="S43" s="15"/>
      <c r="T43" s="15"/>
      <c r="U43" s="15"/>
      <c r="V43" s="15"/>
      <c r="W43" s="15"/>
      <c r="X43" s="15"/>
      <c r="Y43" s="15"/>
      <c r="Z43" s="15"/>
      <c r="AA43" s="15"/>
      <c r="AB43" s="15"/>
      <c r="AC43" s="6"/>
      <c r="AD43" s="6"/>
      <c r="AE43" s="6"/>
      <c r="AF43" s="6"/>
      <c r="AG43" s="6"/>
      <c r="AH43" s="15"/>
      <c r="AI43" s="28"/>
      <c r="AJ43" s="28"/>
      <c r="AK43" s="28"/>
      <c r="AL43" s="28"/>
      <c r="AM43" s="28"/>
      <c r="AN43" s="28"/>
      <c r="AO43" s="28"/>
      <c r="AP43" s="28"/>
      <c r="AQ43" s="14"/>
      <c r="AR43" s="14"/>
      <c r="AS43" s="26" t="s">
        <v>17</v>
      </c>
      <c r="AT43" s="34" t="str">
        <f t="shared" ca="1" si="12"/>
        <v/>
      </c>
      <c r="AU43" s="34" t="str">
        <f t="shared" ca="1" si="6"/>
        <v/>
      </c>
      <c r="AV43" s="34" t="str">
        <f t="shared" ca="1" si="6"/>
        <v/>
      </c>
      <c r="AW43" s="34" t="str">
        <f t="shared" ca="1" si="6"/>
        <v/>
      </c>
      <c r="AX43" s="34" t="str">
        <f t="shared" ca="1" si="6"/>
        <v/>
      </c>
      <c r="AY43" s="34" t="str">
        <f t="shared" ca="1" si="6"/>
        <v/>
      </c>
      <c r="AZ43" s="34" t="str">
        <f t="shared" ca="1" si="6"/>
        <v/>
      </c>
      <c r="BA43" s="34" t="str">
        <f t="shared" ca="1" si="8"/>
        <v/>
      </c>
      <c r="BB43" s="14" t="str">
        <f t="shared" ca="1" si="17"/>
        <v/>
      </c>
      <c r="BC43" t="s">
        <v>123</v>
      </c>
      <c r="BD43" t="s">
        <v>169</v>
      </c>
      <c r="BE43" s="113">
        <v>6</v>
      </c>
    </row>
    <row r="44" spans="1:57" ht="16" x14ac:dyDescent="0.2">
      <c r="A44" s="30"/>
      <c r="B44" s="30"/>
      <c r="C44" s="31">
        <v>42</v>
      </c>
      <c r="D44" s="15"/>
      <c r="E44" s="14"/>
      <c r="F44" s="15"/>
      <c r="G44" s="15"/>
      <c r="H44" s="14"/>
      <c r="I44" s="14"/>
      <c r="J44" s="27"/>
      <c r="K44" s="15"/>
      <c r="L44" s="15"/>
      <c r="M44" s="15"/>
      <c r="N44" s="15"/>
      <c r="O44" s="15"/>
      <c r="P44" s="15"/>
      <c r="Q44" s="15"/>
      <c r="R44" s="15"/>
      <c r="S44" s="15"/>
      <c r="T44" s="15"/>
      <c r="U44" s="15"/>
      <c r="V44" s="15"/>
      <c r="W44" s="15"/>
      <c r="X44" s="15"/>
      <c r="Y44" s="15"/>
      <c r="Z44" s="15"/>
      <c r="AA44" s="15"/>
      <c r="AB44" s="15"/>
      <c r="AC44" s="6"/>
      <c r="AD44" s="6"/>
      <c r="AE44" s="6"/>
      <c r="AF44" s="6"/>
      <c r="AG44" s="6"/>
      <c r="AH44" s="15"/>
      <c r="AI44" s="28"/>
      <c r="AJ44" s="28"/>
      <c r="AK44" s="28"/>
      <c r="AL44" s="28"/>
      <c r="AM44" s="28"/>
      <c r="AN44" s="28"/>
      <c r="AO44" s="28"/>
      <c r="AP44" s="28"/>
      <c r="AQ44" s="14"/>
      <c r="AR44" s="14"/>
      <c r="AS44" s="14"/>
      <c r="AT44" s="26" t="s">
        <v>17</v>
      </c>
      <c r="AU44" s="34" t="str">
        <f t="shared" ca="1" si="6"/>
        <v/>
      </c>
      <c r="AV44" s="34" t="str">
        <f t="shared" ca="1" si="6"/>
        <v/>
      </c>
      <c r="AW44" s="34" t="str">
        <f t="shared" ca="1" si="6"/>
        <v/>
      </c>
      <c r="AX44" s="34" t="str">
        <f t="shared" ca="1" si="6"/>
        <v/>
      </c>
      <c r="AY44" s="34" t="str">
        <f t="shared" ca="1" si="6"/>
        <v/>
      </c>
      <c r="AZ44" s="34" t="str">
        <f t="shared" ca="1" si="6"/>
        <v/>
      </c>
      <c r="BA44" s="34" t="str">
        <f t="shared" ca="1" si="8"/>
        <v/>
      </c>
      <c r="BB44" s="14" t="str">
        <f t="shared" ca="1" si="17"/>
        <v/>
      </c>
      <c r="BC44" t="s">
        <v>124</v>
      </c>
      <c r="BD44" t="s">
        <v>170</v>
      </c>
      <c r="BE44" s="113">
        <v>22</v>
      </c>
    </row>
    <row r="45" spans="1:57" ht="16" x14ac:dyDescent="0.2">
      <c r="A45" s="30"/>
      <c r="B45" s="30"/>
      <c r="C45" s="31">
        <v>43</v>
      </c>
      <c r="D45" s="15"/>
      <c r="E45" s="14"/>
      <c r="F45" s="15"/>
      <c r="G45" s="15"/>
      <c r="H45" s="14"/>
      <c r="I45" s="14"/>
      <c r="J45" s="27"/>
      <c r="K45" s="15"/>
      <c r="L45" s="15"/>
      <c r="M45" s="15"/>
      <c r="N45" s="15"/>
      <c r="O45" s="15"/>
      <c r="P45" s="15"/>
      <c r="Q45" s="15"/>
      <c r="R45" s="15"/>
      <c r="S45" s="15"/>
      <c r="T45" s="15"/>
      <c r="U45" s="15"/>
      <c r="V45" s="15"/>
      <c r="W45" s="15"/>
      <c r="X45" s="15"/>
      <c r="Y45" s="15"/>
      <c r="Z45" s="15"/>
      <c r="AA45" s="15"/>
      <c r="AB45" s="15"/>
      <c r="AC45" s="6"/>
      <c r="AD45" s="6"/>
      <c r="AE45" s="6"/>
      <c r="AF45" s="6"/>
      <c r="AG45" s="6"/>
      <c r="AH45" s="15"/>
      <c r="AI45" s="28"/>
      <c r="AJ45" s="28"/>
      <c r="AK45" s="28"/>
      <c r="AL45" s="28"/>
      <c r="AM45" s="28"/>
      <c r="AN45" s="28"/>
      <c r="AO45" s="28"/>
      <c r="AP45" s="28"/>
      <c r="AQ45" s="14"/>
      <c r="AR45" s="14"/>
      <c r="AS45" s="14"/>
      <c r="AT45" s="14"/>
      <c r="AU45" s="26" t="s">
        <v>17</v>
      </c>
      <c r="AV45" s="34" t="str">
        <f t="shared" ref="AV45:AZ49" ca="1" si="18">IF(ISNUMBER(OFFSET($A$1,COLUMN()-3,0)),ROUND(SQRT(  (OFFSET($A$1,ROW()-1,0)-OFFSET($A$1,AV$1+1,0))^2+ (OFFSET($B$1,ROW()-1,0)-OFFSET($B$1,AV$1+1,0))^2),0),"")</f>
        <v/>
      </c>
      <c r="AW45" s="34" t="str">
        <f t="shared" ca="1" si="18"/>
        <v/>
      </c>
      <c r="AX45" s="34" t="str">
        <f t="shared" ca="1" si="18"/>
        <v/>
      </c>
      <c r="AY45" s="34" t="str">
        <f t="shared" ca="1" si="18"/>
        <v/>
      </c>
      <c r="AZ45" s="34" t="str">
        <f t="shared" ca="1" si="18"/>
        <v/>
      </c>
      <c r="BA45" s="34" t="str">
        <f t="shared" ca="1" si="8"/>
        <v/>
      </c>
      <c r="BB45" s="14" t="str">
        <f t="shared" ca="1" si="17"/>
        <v/>
      </c>
      <c r="BC45" t="s">
        <v>125</v>
      </c>
      <c r="BD45" t="s">
        <v>171</v>
      </c>
      <c r="BE45" s="113">
        <v>20</v>
      </c>
    </row>
    <row r="46" spans="1:57" ht="16" x14ac:dyDescent="0.2">
      <c r="A46" s="30"/>
      <c r="B46" s="30"/>
      <c r="C46" s="31">
        <v>44</v>
      </c>
      <c r="D46" s="15"/>
      <c r="E46" s="14"/>
      <c r="F46" s="15"/>
      <c r="G46" s="15"/>
      <c r="H46" s="14"/>
      <c r="I46" s="14"/>
      <c r="J46" s="27"/>
      <c r="K46" s="15"/>
      <c r="L46" s="15"/>
      <c r="M46" s="15"/>
      <c r="N46" s="15"/>
      <c r="O46" s="15"/>
      <c r="P46" s="15"/>
      <c r="Q46" s="15"/>
      <c r="R46" s="15"/>
      <c r="S46" s="15"/>
      <c r="T46" s="15"/>
      <c r="U46" s="15"/>
      <c r="V46" s="15"/>
      <c r="W46" s="15"/>
      <c r="X46" s="15"/>
      <c r="Y46" s="15"/>
      <c r="Z46" s="15"/>
      <c r="AA46" s="15"/>
      <c r="AB46" s="15"/>
      <c r="AC46" s="6"/>
      <c r="AD46" s="6"/>
      <c r="AE46" s="6"/>
      <c r="AF46" s="6"/>
      <c r="AG46" s="6"/>
      <c r="AH46" s="15"/>
      <c r="AI46" s="28"/>
      <c r="AJ46" s="28"/>
      <c r="AK46" s="28"/>
      <c r="AL46" s="28"/>
      <c r="AM46" s="28"/>
      <c r="AN46" s="28"/>
      <c r="AO46" s="28"/>
      <c r="AP46" s="28"/>
      <c r="AQ46" s="14"/>
      <c r="AR46" s="14"/>
      <c r="AS46" s="14"/>
      <c r="AT46" s="14"/>
      <c r="AU46" s="14"/>
      <c r="AV46" s="26" t="s">
        <v>17</v>
      </c>
      <c r="AW46" s="34" t="str">
        <f t="shared" ca="1" si="18"/>
        <v/>
      </c>
      <c r="AX46" s="34" t="str">
        <f t="shared" ca="1" si="18"/>
        <v/>
      </c>
      <c r="AY46" s="34" t="str">
        <f t="shared" ca="1" si="18"/>
        <v/>
      </c>
      <c r="AZ46" s="34" t="str">
        <f t="shared" ca="1" si="18"/>
        <v/>
      </c>
      <c r="BA46" s="34" t="str">
        <f t="shared" ca="1" si="8"/>
        <v/>
      </c>
      <c r="BB46" s="14" t="str">
        <f t="shared" ca="1" si="17"/>
        <v/>
      </c>
      <c r="BC46" t="s">
        <v>126</v>
      </c>
      <c r="BD46" t="s">
        <v>172</v>
      </c>
      <c r="BE46" s="113">
        <v>21</v>
      </c>
    </row>
    <row r="47" spans="1:57" ht="16" x14ac:dyDescent="0.2">
      <c r="A47" s="30"/>
      <c r="B47" s="30"/>
      <c r="C47" s="31">
        <v>45</v>
      </c>
      <c r="D47" s="15"/>
      <c r="E47" s="14"/>
      <c r="F47" s="15"/>
      <c r="G47" s="15"/>
      <c r="H47" s="14"/>
      <c r="I47" s="14"/>
      <c r="J47" s="27"/>
      <c r="K47" s="15"/>
      <c r="L47" s="15"/>
      <c r="M47" s="15"/>
      <c r="N47" s="15"/>
      <c r="O47" s="15"/>
      <c r="P47" s="15"/>
      <c r="Q47" s="15"/>
      <c r="R47" s="15"/>
      <c r="S47" s="15"/>
      <c r="T47" s="15"/>
      <c r="U47" s="15"/>
      <c r="V47" s="15"/>
      <c r="W47" s="15"/>
      <c r="X47" s="15"/>
      <c r="Y47" s="15"/>
      <c r="Z47" s="15"/>
      <c r="AA47" s="15"/>
      <c r="AB47" s="15"/>
      <c r="AC47" s="6"/>
      <c r="AD47" s="6"/>
      <c r="AE47" s="6"/>
      <c r="AF47" s="6"/>
      <c r="AG47" s="6"/>
      <c r="AH47" s="15"/>
      <c r="AI47" s="28"/>
      <c r="AJ47" s="28"/>
      <c r="AK47" s="28"/>
      <c r="AL47" s="28"/>
      <c r="AM47" s="28"/>
      <c r="AN47" s="28"/>
      <c r="AO47" s="28"/>
      <c r="AP47" s="28"/>
      <c r="AQ47" s="14"/>
      <c r="AR47" s="14"/>
      <c r="AS47" s="14"/>
      <c r="AT47" s="14"/>
      <c r="AU47" s="14"/>
      <c r="AV47" s="14"/>
      <c r="AW47" s="26" t="s">
        <v>17</v>
      </c>
      <c r="AX47" s="34" t="str">
        <f t="shared" ca="1" si="18"/>
        <v/>
      </c>
      <c r="AY47" s="34" t="str">
        <f t="shared" ca="1" si="18"/>
        <v/>
      </c>
      <c r="AZ47" s="34" t="str">
        <f t="shared" ca="1" si="18"/>
        <v/>
      </c>
      <c r="BA47" s="34" t="str">
        <f t="shared" ca="1" si="8"/>
        <v/>
      </c>
      <c r="BB47" s="14" t="str">
        <f t="shared" ca="1" si="17"/>
        <v/>
      </c>
      <c r="BC47" t="s">
        <v>127</v>
      </c>
      <c r="BD47" t="s">
        <v>173</v>
      </c>
      <c r="BE47" s="113">
        <v>2</v>
      </c>
    </row>
    <row r="48" spans="1:57" ht="16" x14ac:dyDescent="0.2">
      <c r="A48" s="30"/>
      <c r="B48" s="30"/>
      <c r="C48" s="31"/>
      <c r="D48" s="15"/>
      <c r="E48" s="14"/>
      <c r="F48" s="15"/>
      <c r="G48" s="15"/>
      <c r="H48" s="14"/>
      <c r="I48" s="14"/>
      <c r="J48" s="27"/>
      <c r="K48" s="15"/>
      <c r="L48" s="15"/>
      <c r="M48" s="15"/>
      <c r="N48" s="15"/>
      <c r="O48" s="15"/>
      <c r="P48" s="15"/>
      <c r="Q48" s="15"/>
      <c r="R48" s="15"/>
      <c r="S48" s="15"/>
      <c r="T48" s="15"/>
      <c r="U48" s="15"/>
      <c r="V48" s="15"/>
      <c r="W48" s="15"/>
      <c r="X48" s="15"/>
      <c r="Y48" s="15"/>
      <c r="Z48" s="15"/>
      <c r="AA48" s="15"/>
      <c r="AB48" s="15"/>
      <c r="AC48" s="6"/>
      <c r="AD48" s="6"/>
      <c r="AE48" s="6"/>
      <c r="AF48" s="6"/>
      <c r="AG48" s="6"/>
      <c r="AH48" s="15"/>
      <c r="AI48" s="28"/>
      <c r="AJ48" s="28"/>
      <c r="AK48" s="28"/>
      <c r="AL48" s="28"/>
      <c r="AM48" s="28"/>
      <c r="AN48" s="28"/>
      <c r="AO48" s="28"/>
      <c r="AP48" s="28"/>
      <c r="AQ48" s="14"/>
      <c r="AR48" s="14"/>
      <c r="AS48" s="14"/>
      <c r="AT48" s="14"/>
      <c r="AU48" s="14"/>
      <c r="AV48" s="14"/>
      <c r="AW48" s="14"/>
      <c r="AX48" s="26" t="s">
        <v>17</v>
      </c>
      <c r="AY48" s="34" t="str">
        <f t="shared" ca="1" si="18"/>
        <v/>
      </c>
      <c r="AZ48" s="34" t="str">
        <f t="shared" ca="1" si="18"/>
        <v/>
      </c>
      <c r="BA48" s="34" t="str">
        <f t="shared" ca="1" si="8"/>
        <v/>
      </c>
      <c r="BB48" s="14" t="str">
        <f t="shared" ca="1" si="17"/>
        <v/>
      </c>
    </row>
    <row r="49" spans="1:54" ht="16" x14ac:dyDescent="0.2">
      <c r="A49" s="30"/>
      <c r="B49" s="30"/>
      <c r="C49" s="31"/>
      <c r="D49" s="15"/>
      <c r="E49" s="14"/>
      <c r="F49" s="15"/>
      <c r="G49" s="15"/>
      <c r="H49" s="14"/>
      <c r="I49" s="14"/>
      <c r="J49" s="27"/>
      <c r="K49" s="15"/>
      <c r="L49" s="15"/>
      <c r="M49" s="15"/>
      <c r="N49" s="15"/>
      <c r="O49" s="15"/>
      <c r="P49" s="15"/>
      <c r="Q49" s="15"/>
      <c r="R49" s="15"/>
      <c r="S49" s="15"/>
      <c r="T49" s="15"/>
      <c r="U49" s="15"/>
      <c r="V49" s="15"/>
      <c r="W49" s="15"/>
      <c r="X49" s="15"/>
      <c r="Y49" s="15"/>
      <c r="Z49" s="15"/>
      <c r="AA49" s="15"/>
      <c r="AB49" s="15"/>
      <c r="AC49" s="6"/>
      <c r="AD49" s="6"/>
      <c r="AE49" s="6"/>
      <c r="AF49" s="6"/>
      <c r="AG49" s="6"/>
      <c r="AH49" s="15"/>
      <c r="AI49" s="28"/>
      <c r="AJ49" s="28"/>
      <c r="AK49" s="28"/>
      <c r="AL49" s="28"/>
      <c r="AM49" s="28"/>
      <c r="AN49" s="28"/>
      <c r="AO49" s="28"/>
      <c r="AP49" s="28"/>
      <c r="AQ49" s="28"/>
      <c r="AR49" s="28"/>
      <c r="AS49" s="28"/>
      <c r="AT49" s="28"/>
      <c r="AU49" s="28"/>
      <c r="AV49" s="28"/>
      <c r="AW49" s="28"/>
      <c r="AX49" s="29"/>
      <c r="AY49" s="26" t="s">
        <v>17</v>
      </c>
      <c r="AZ49" s="34" t="str">
        <f t="shared" ca="1" si="18"/>
        <v/>
      </c>
      <c r="BA49" s="34" t="str">
        <f t="shared" ca="1" si="8"/>
        <v/>
      </c>
      <c r="BB49" s="14" t="str">
        <f t="shared" ca="1" si="17"/>
        <v/>
      </c>
    </row>
    <row r="50" spans="1:54" ht="16" x14ac:dyDescent="0.2">
      <c r="A50" s="30"/>
      <c r="B50" s="32"/>
      <c r="C50" s="31"/>
      <c r="D50" s="15"/>
      <c r="E50" s="14"/>
      <c r="F50" s="15"/>
      <c r="G50" s="15"/>
      <c r="H50" s="14"/>
      <c r="I50" s="14"/>
      <c r="J50" s="27"/>
      <c r="K50" s="15"/>
      <c r="L50" s="15"/>
      <c r="M50" s="15"/>
      <c r="N50" s="15"/>
      <c r="O50" s="15"/>
      <c r="P50" s="15"/>
      <c r="Q50" s="15"/>
      <c r="R50" s="15"/>
      <c r="S50" s="15"/>
      <c r="T50" s="15"/>
      <c r="U50" s="15"/>
      <c r="V50" s="15"/>
      <c r="W50" s="15"/>
      <c r="X50" s="15"/>
      <c r="Y50" s="15"/>
      <c r="Z50" s="15"/>
      <c r="AA50" s="15"/>
      <c r="AB50" s="15"/>
      <c r="AC50" s="6"/>
      <c r="AD50" s="6"/>
      <c r="AE50" s="6"/>
      <c r="AF50" s="6"/>
      <c r="AG50" s="6"/>
      <c r="AH50" s="15"/>
      <c r="AI50" s="28"/>
      <c r="AJ50" s="28"/>
      <c r="AK50" s="28"/>
      <c r="AL50" s="28"/>
      <c r="AM50" s="28"/>
      <c r="AN50" s="28"/>
      <c r="AO50" s="28"/>
      <c r="AP50" s="28"/>
      <c r="AQ50" s="28"/>
      <c r="AR50" s="28"/>
      <c r="AS50" s="28"/>
      <c r="AT50" s="28"/>
      <c r="AU50" s="28"/>
      <c r="AV50" s="28"/>
      <c r="AW50" s="28"/>
      <c r="AX50" s="28"/>
      <c r="AY50" s="29"/>
      <c r="AZ50" s="26" t="s">
        <v>17</v>
      </c>
      <c r="BA50" s="34" t="str">
        <f t="shared" ca="1" si="8"/>
        <v/>
      </c>
      <c r="BB50" s="14" t="str">
        <f t="shared" ca="1" si="17"/>
        <v/>
      </c>
    </row>
    <row r="51" spans="1:54" ht="16" x14ac:dyDescent="0.2">
      <c r="A51" s="30"/>
      <c r="B51" s="32"/>
      <c r="C51" s="31"/>
      <c r="D51" s="15"/>
      <c r="E51" s="14"/>
      <c r="F51" s="15"/>
      <c r="G51" s="15"/>
      <c r="H51" s="14"/>
      <c r="I51" s="14"/>
      <c r="J51" s="27"/>
      <c r="K51" s="15"/>
      <c r="L51" s="15"/>
      <c r="M51" s="15"/>
      <c r="N51" s="15"/>
      <c r="O51" s="15"/>
      <c r="P51" s="15"/>
      <c r="Q51" s="15"/>
      <c r="R51" s="15"/>
      <c r="S51" s="15"/>
      <c r="T51" s="15"/>
      <c r="U51" s="15"/>
      <c r="V51" s="15"/>
      <c r="W51" s="15"/>
      <c r="X51" s="15"/>
      <c r="Y51" s="15"/>
      <c r="Z51" s="15"/>
      <c r="AA51" s="15"/>
      <c r="AB51" s="15"/>
      <c r="AC51" s="6"/>
      <c r="AD51" s="6"/>
      <c r="AE51" s="6"/>
      <c r="AF51" s="6"/>
      <c r="AG51" s="6"/>
      <c r="AH51" s="15"/>
      <c r="AI51" s="28"/>
      <c r="AJ51" s="28"/>
      <c r="AK51" s="28"/>
      <c r="AL51" s="28"/>
      <c r="AM51" s="28"/>
      <c r="AN51" s="28"/>
      <c r="AO51" s="28"/>
      <c r="AP51" s="28"/>
      <c r="AQ51" s="28"/>
      <c r="AR51" s="28"/>
      <c r="AS51" s="28"/>
      <c r="AT51" s="28"/>
      <c r="AU51" s="28"/>
      <c r="AV51" s="28"/>
      <c r="AW51" s="28"/>
      <c r="AX51" s="28"/>
      <c r="AY51" s="28"/>
      <c r="AZ51" s="29"/>
      <c r="BA51" s="26" t="s">
        <v>17</v>
      </c>
      <c r="BB51" s="14" t="str">
        <f t="shared" ca="1" si="17"/>
        <v/>
      </c>
    </row>
    <row r="52" spans="1:54" ht="16" x14ac:dyDescent="0.2">
      <c r="A52" s="33"/>
      <c r="B52" s="33"/>
      <c r="C52" s="31"/>
      <c r="D52" s="15"/>
      <c r="E52" s="14"/>
      <c r="F52" s="15"/>
      <c r="G52" s="15"/>
      <c r="H52" s="14"/>
      <c r="I52" s="14"/>
      <c r="J52" s="27"/>
      <c r="K52" s="15"/>
      <c r="L52" s="15"/>
      <c r="M52" s="15"/>
      <c r="N52" s="15"/>
      <c r="O52" s="15"/>
      <c r="P52" s="15"/>
      <c r="Q52" s="15"/>
      <c r="R52" s="15"/>
      <c r="S52" s="15"/>
      <c r="T52" s="15"/>
      <c r="U52" s="15"/>
      <c r="V52" s="15"/>
      <c r="W52" s="15"/>
      <c r="X52" s="15"/>
      <c r="Y52" s="15"/>
      <c r="Z52" s="15"/>
      <c r="AA52" s="15"/>
      <c r="AB52" s="15"/>
      <c r="AC52" s="6"/>
      <c r="AD52" s="6"/>
      <c r="AE52" s="6"/>
      <c r="AF52" s="6"/>
      <c r="AG52" s="6"/>
      <c r="AH52" s="15"/>
      <c r="AI52" s="28"/>
      <c r="AJ52" s="28"/>
      <c r="AK52" s="28"/>
      <c r="AL52" s="28"/>
      <c r="AM52" s="28"/>
      <c r="AN52" s="28"/>
      <c r="AO52" s="28"/>
      <c r="AP52" s="28"/>
      <c r="AQ52" s="28"/>
      <c r="AR52" s="28"/>
      <c r="AS52" s="28"/>
      <c r="AT52" s="28"/>
      <c r="AU52" s="28"/>
      <c r="AV52" s="28"/>
      <c r="AW52" s="28"/>
      <c r="AX52" s="28"/>
      <c r="AY52" s="28"/>
      <c r="AZ52" s="28"/>
      <c r="BA52" s="29"/>
      <c r="BB52" s="26" t="s">
        <v>17</v>
      </c>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D195"/>
  <sheetViews>
    <sheetView topLeftCell="AF4" zoomScale="131" zoomScaleNormal="85" workbookViewId="0">
      <selection activeCell="AO13" sqref="AO13"/>
    </sheetView>
  </sheetViews>
  <sheetFormatPr baseColWidth="10" defaultColWidth="8.83203125" defaultRowHeight="13" x14ac:dyDescent="0.15"/>
  <cols>
    <col min="1" max="1" width="13.1640625" customWidth="1"/>
    <col min="4" max="4" width="9.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1.83203125" customWidth="1"/>
    <col min="13" max="13" width="3.33203125" customWidth="1"/>
    <col min="14" max="14" width="7.83203125" customWidth="1"/>
    <col min="15" max="15" width="6.6640625" customWidth="1"/>
    <col min="16" max="16" width="6.5" customWidth="1"/>
    <col min="17" max="17" width="5.6640625" customWidth="1"/>
    <col min="18" max="18" width="6.1640625" customWidth="1"/>
    <col min="19" max="19" width="6.5" customWidth="1"/>
    <col min="20" max="20" width="6.1640625" customWidth="1"/>
    <col min="21" max="21" width="6" customWidth="1"/>
    <col min="22" max="22" width="6.6640625" customWidth="1"/>
    <col min="23" max="23" width="6.1640625" customWidth="1"/>
    <col min="24" max="24" width="6.83203125" customWidth="1"/>
    <col min="25" max="25" width="6.1640625" customWidth="1"/>
    <col min="26" max="26" width="6.83203125" customWidth="1"/>
    <col min="27" max="27" width="6.6640625" customWidth="1"/>
    <col min="28" max="28" width="6.33203125" customWidth="1"/>
    <col min="29" max="29" width="6.1640625" customWidth="1"/>
    <col min="30" max="30" width="6.332031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6.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193" width="6.33203125" customWidth="1"/>
    <col min="194" max="194" width="8" customWidth="1"/>
    <col min="195" max="195" width="26.5" customWidth="1"/>
    <col min="196" max="196" width="15.1640625" customWidth="1"/>
    <col min="197" max="197" width="9.1640625" customWidth="1"/>
    <col min="198" max="198" width="4.33203125" customWidth="1"/>
    <col min="199" max="199" width="14" customWidth="1"/>
    <col min="200" max="200" width="14.83203125" customWidth="1"/>
    <col min="203" max="203" width="40.83203125" customWidth="1"/>
    <col min="204" max="204" width="13.33203125" customWidth="1"/>
    <col min="205" max="205" width="3.5" customWidth="1"/>
    <col min="206" max="206" width="5.83203125" customWidth="1"/>
    <col min="207" max="207" width="12.5" customWidth="1"/>
    <col min="208" max="208" width="5.83203125" customWidth="1"/>
    <col min="209" max="209" width="7.1640625" customWidth="1"/>
    <col min="210" max="210" width="13.33203125" customWidth="1"/>
    <col min="211" max="211" width="11.5" customWidth="1"/>
    <col min="215" max="215" width="9" customWidth="1"/>
    <col min="216" max="216" width="8.6640625" customWidth="1"/>
    <col min="217" max="217" width="7.83203125" customWidth="1"/>
    <col min="218" max="218" width="7.5" customWidth="1"/>
    <col min="219" max="219" width="10" customWidth="1"/>
    <col min="222" max="222" width="9.1640625" customWidth="1"/>
    <col min="223" max="223" width="19.83203125" customWidth="1"/>
    <col min="224" max="224" width="58.83203125" customWidth="1"/>
    <col min="225" max="225" width="7.83203125" customWidth="1"/>
    <col min="226" max="226" width="12.6640625" customWidth="1"/>
    <col min="227" max="227" width="118.1640625" customWidth="1"/>
    <col min="228" max="228" width="12.5" customWidth="1"/>
    <col min="229" max="229" width="8.1640625" customWidth="1"/>
    <col min="230" max="230" width="7.83203125" customWidth="1"/>
    <col min="231" max="231" width="12.83203125" customWidth="1"/>
    <col min="234" max="234" width="9.6640625" customWidth="1"/>
    <col min="235" max="235" width="13" customWidth="1"/>
    <col min="236" max="236" width="19.1640625" customWidth="1"/>
    <col min="237" max="237" width="9.33203125" customWidth="1"/>
    <col min="238" max="238" width="12.1640625" customWidth="1"/>
    <col min="239" max="239" width="36.5" customWidth="1"/>
    <col min="240" max="240" width="10.5" customWidth="1"/>
    <col min="241" max="241" width="10.33203125" customWidth="1"/>
    <col min="242" max="242" width="12.5" customWidth="1"/>
    <col min="243" max="243" width="37" customWidth="1"/>
    <col min="244" max="244" width="17.1640625" customWidth="1"/>
    <col min="245" max="245" width="11.33203125" customWidth="1"/>
    <col min="246" max="246" width="10.6640625" customWidth="1"/>
    <col min="249" max="249" width="12.6640625" customWidth="1"/>
    <col min="250" max="250" width="15.1640625" customWidth="1"/>
    <col min="252" max="252" width="9.5" customWidth="1"/>
    <col min="253" max="255" width="13.5" customWidth="1"/>
    <col min="256" max="256" width="10" customWidth="1"/>
    <col min="258" max="258" width="14.1640625" customWidth="1"/>
  </cols>
  <sheetData>
    <row r="1" spans="1:264" ht="157" customHeight="1" thickBot="1" x14ac:dyDescent="0.2">
      <c r="A1" s="47" t="s">
        <v>31</v>
      </c>
      <c r="C1" s="55" t="str">
        <f>IF(MID(C2,LEN(C2),1)=",",MID(C2,1,LEN(C2)-1), C2)</f>
        <v/>
      </c>
      <c r="Q1" s="106" t="s">
        <v>68</v>
      </c>
      <c r="BB1" s="67"/>
      <c r="GL1" s="351" t="s">
        <v>176</v>
      </c>
      <c r="GM1" s="352"/>
      <c r="GN1" s="353"/>
      <c r="GO1" s="354"/>
      <c r="GP1" s="69"/>
      <c r="GQ1" s="71">
        <f>LEN(GS1)-LEN(SUBSTITUTE(GS1,",",""))+1</f>
        <v>178</v>
      </c>
      <c r="GR1" s="72" t="s">
        <v>220</v>
      </c>
      <c r="GS1" s="355" t="s">
        <v>236</v>
      </c>
      <c r="GT1" s="356"/>
      <c r="GU1" s="357"/>
      <c r="GV1" s="73"/>
      <c r="GW1" s="74"/>
      <c r="GX1" s="65"/>
      <c r="GY1" s="358"/>
      <c r="GZ1" s="316"/>
      <c r="HA1" s="316"/>
      <c r="HB1" s="316"/>
      <c r="HC1" s="156">
        <f>LEN(HI1)-LEN(SUBSTITUTE(HI1,",",""))+1</f>
        <v>33</v>
      </c>
      <c r="HD1" s="288" t="s">
        <v>244</v>
      </c>
      <c r="HE1" s="289"/>
      <c r="HF1" s="289"/>
      <c r="HG1" s="289"/>
      <c r="HH1" s="289"/>
      <c r="HI1" s="293" t="s">
        <v>244</v>
      </c>
      <c r="HJ1" s="289"/>
      <c r="HK1" s="290"/>
      <c r="HL1" s="233" t="s">
        <v>211</v>
      </c>
      <c r="HM1" s="238" t="str">
        <f>+"&lt;-- Route distance "&amp;HL4&amp;"    "&amp;ROUND((HL4-2336.7)/2336.7*100,2)&amp;" %"&amp;"  off target"&amp;" Index sum = "&amp;SUM(HG6:HG182)</f>
        <v>&lt;-- Route distance 132.28    -94.34 %  off target Index sum = 528</v>
      </c>
      <c r="HN1" s="237" t="s">
        <v>237</v>
      </c>
      <c r="HO1" s="359" t="str">
        <f>SUBSTITUTE(SUBSTITUTE(","&amp;HD1,","&amp;MID(HN1,1,FIND(",",HN1)-1)&amp;",",",*****"&amp;MID(HN1,1,FIND(",",HN1)-1)&amp;","),    ","&amp;MID(HN1,FIND(",",HN1)+1,LEN(HN1)-FIND(",",HN1))&amp;",",",*****"&amp;MID(HN1,FIND(",",HN1)+1,LEN(HN1)-FIND(",",HN1))&amp;",")</f>
        <v>,*****15,22,21,23,14,30,28,32,19,7,1,2,20,27,26,12,4,3,31,8,25,5,13,24,10,9,11,29,6,16,18,17,</v>
      </c>
      <c r="HP1" s="313"/>
      <c r="HQ1" s="349" t="s">
        <v>222</v>
      </c>
      <c r="HR1" s="350"/>
      <c r="HS1" s="232" t="s">
        <v>236</v>
      </c>
      <c r="HT1" s="84">
        <f>+LEN(HS1)-LEN(SUBSTITUTE(HS1,",",""))+1</f>
        <v>178</v>
      </c>
      <c r="HX1" s="10"/>
      <c r="IE1" s="9"/>
      <c r="IF1" s="9"/>
      <c r="IG1" s="9"/>
      <c r="IH1" s="9"/>
      <c r="II1" s="9"/>
      <c r="IJ1" s="9"/>
    </row>
    <row r="2" spans="1:264" ht="84" customHeight="1" thickBot="1" x14ac:dyDescent="0.25">
      <c r="A2" s="337" t="s">
        <v>36</v>
      </c>
      <c r="C2" s="18"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f>
        <v>,</v>
      </c>
      <c r="D2" s="11" t="s">
        <v>7</v>
      </c>
      <c r="E2" s="339" t="s">
        <v>30</v>
      </c>
      <c r="F2" s="340"/>
      <c r="H2" s="39">
        <v>1</v>
      </c>
      <c r="I2" s="36" t="s">
        <v>15</v>
      </c>
      <c r="J2" s="39">
        <v>32</v>
      </c>
      <c r="K2" s="17" t="s">
        <v>16</v>
      </c>
      <c r="L2" s="51">
        <v>100</v>
      </c>
      <c r="M2" s="347" t="s">
        <v>40</v>
      </c>
      <c r="N2" s="313"/>
      <c r="O2" s="313"/>
      <c r="P2" s="317">
        <v>99999</v>
      </c>
      <c r="Q2" s="318"/>
      <c r="R2" s="312" t="s">
        <v>41</v>
      </c>
      <c r="S2" s="313"/>
      <c r="T2" s="313"/>
      <c r="U2" s="313"/>
      <c r="V2" s="313"/>
      <c r="W2" s="314"/>
      <c r="X2" s="39">
        <v>0</v>
      </c>
      <c r="Y2" s="315" t="s">
        <v>35</v>
      </c>
      <c r="Z2" s="316"/>
      <c r="AA2" s="316"/>
      <c r="AB2" s="317">
        <v>0</v>
      </c>
      <c r="AC2" s="318"/>
      <c r="AD2" s="330" t="s">
        <v>34</v>
      </c>
      <c r="AE2" s="330"/>
      <c r="AF2" s="330"/>
      <c r="AN2" s="13"/>
      <c r="AO2" s="13"/>
      <c r="BB2" s="6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N2" s="323"/>
      <c r="GO2" s="323"/>
      <c r="GP2" s="70"/>
      <c r="GQ2" s="75"/>
      <c r="GR2" s="76" t="s">
        <v>28</v>
      </c>
      <c r="GS2" s="324" t="s">
        <v>226</v>
      </c>
      <c r="GT2" s="325"/>
      <c r="GU2" s="326"/>
      <c r="GV2" s="73"/>
      <c r="GW2" s="74"/>
      <c r="GX2" s="65"/>
      <c r="GY2" s="330"/>
      <c r="GZ2" s="330"/>
      <c r="HA2" s="330"/>
      <c r="HB2" s="331"/>
      <c r="HC2" s="46" t="s">
        <v>27</v>
      </c>
      <c r="HD2" s="327" t="s">
        <v>235</v>
      </c>
      <c r="HE2" s="328"/>
      <c r="HF2" s="328"/>
      <c r="HG2" s="328"/>
      <c r="HH2" s="328"/>
      <c r="HI2" s="328"/>
      <c r="HJ2" s="328"/>
      <c r="HK2" s="328"/>
      <c r="HL2" s="328"/>
      <c r="HM2" s="328"/>
      <c r="HN2" s="328"/>
      <c r="HO2" s="329"/>
      <c r="HP2" s="239"/>
      <c r="HQ2" s="335" t="s">
        <v>29</v>
      </c>
      <c r="HR2" s="336"/>
      <c r="HS2" s="122" t="s">
        <v>223</v>
      </c>
      <c r="HT2" s="59"/>
      <c r="HU2" s="37"/>
      <c r="HW2" s="37"/>
      <c r="IE2" s="111" t="s">
        <v>183</v>
      </c>
      <c r="IL2" s="348" t="s">
        <v>183</v>
      </c>
      <c r="IM2" s="348"/>
      <c r="IN2" s="348"/>
    </row>
    <row r="3" spans="1:264" ht="98" customHeight="1" thickBot="1" x14ac:dyDescent="0.25">
      <c r="A3" s="338"/>
      <c r="C3" s="341" t="s">
        <v>37</v>
      </c>
      <c r="D3" s="342"/>
      <c r="E3" s="342"/>
      <c r="F3" s="343"/>
      <c r="H3" s="40" t="s">
        <v>8</v>
      </c>
      <c r="I3" s="41" t="s">
        <v>26</v>
      </c>
      <c r="J3" s="42" t="s">
        <v>9</v>
      </c>
      <c r="K3" s="43" t="s">
        <v>18</v>
      </c>
      <c r="L3" s="53" t="s">
        <v>32</v>
      </c>
      <c r="N3" s="148">
        <v>1</v>
      </c>
      <c r="O3" s="148">
        <v>2</v>
      </c>
      <c r="P3" s="148">
        <v>3</v>
      </c>
      <c r="Q3" s="148">
        <v>4</v>
      </c>
      <c r="R3" s="148">
        <v>5</v>
      </c>
      <c r="S3" s="148">
        <v>6</v>
      </c>
      <c r="T3" s="148">
        <v>7</v>
      </c>
      <c r="U3" s="148">
        <v>8</v>
      </c>
      <c r="V3" s="148">
        <v>9</v>
      </c>
      <c r="W3" s="148">
        <v>10</v>
      </c>
      <c r="X3" s="148">
        <v>11</v>
      </c>
      <c r="Y3" s="148">
        <v>12</v>
      </c>
      <c r="Z3" s="148">
        <v>13</v>
      </c>
      <c r="AA3" s="148">
        <v>14</v>
      </c>
      <c r="AB3" s="148">
        <v>15</v>
      </c>
      <c r="AC3" s="148">
        <v>16</v>
      </c>
      <c r="AD3" s="148">
        <v>17</v>
      </c>
      <c r="AE3" s="148">
        <v>18</v>
      </c>
      <c r="AF3" s="148">
        <v>19</v>
      </c>
      <c r="AG3" s="148">
        <v>20</v>
      </c>
      <c r="AH3" s="148">
        <v>21</v>
      </c>
      <c r="AI3" s="148">
        <v>22</v>
      </c>
      <c r="AJ3" s="148">
        <v>23</v>
      </c>
      <c r="AK3" s="148">
        <v>24</v>
      </c>
      <c r="AL3" s="148">
        <v>25</v>
      </c>
      <c r="AM3" s="148">
        <v>26</v>
      </c>
      <c r="AN3" s="148">
        <v>27</v>
      </c>
      <c r="AO3" s="148">
        <v>28</v>
      </c>
      <c r="AP3" s="148">
        <v>29</v>
      </c>
      <c r="AQ3" s="148">
        <v>30</v>
      </c>
      <c r="AR3" s="148">
        <v>31</v>
      </c>
      <c r="AS3" s="148">
        <v>32</v>
      </c>
      <c r="AT3" s="148">
        <v>33</v>
      </c>
      <c r="AU3" s="148">
        <v>34</v>
      </c>
      <c r="AV3" s="148">
        <v>35</v>
      </c>
      <c r="AW3" s="148">
        <v>36</v>
      </c>
      <c r="AX3" s="148">
        <v>37</v>
      </c>
      <c r="AY3" s="148">
        <v>38</v>
      </c>
      <c r="AZ3" s="148">
        <v>39</v>
      </c>
      <c r="BA3" s="148">
        <v>40</v>
      </c>
      <c r="BB3" s="148">
        <v>41</v>
      </c>
      <c r="BC3" s="148">
        <v>42</v>
      </c>
      <c r="BD3" s="148">
        <v>43</v>
      </c>
      <c r="BE3" s="148">
        <v>44</v>
      </c>
      <c r="BF3" s="148">
        <v>45</v>
      </c>
      <c r="BG3" s="148">
        <v>46</v>
      </c>
      <c r="BH3" s="148">
        <v>47</v>
      </c>
      <c r="BI3" s="148">
        <v>48</v>
      </c>
      <c r="BJ3" s="148">
        <v>49</v>
      </c>
      <c r="BK3" s="148">
        <v>50</v>
      </c>
      <c r="BL3" s="148">
        <v>51</v>
      </c>
      <c r="BM3" s="148">
        <v>52</v>
      </c>
      <c r="BN3" s="148">
        <v>53</v>
      </c>
      <c r="BO3" s="148">
        <v>54</v>
      </c>
      <c r="BP3" s="148">
        <v>55</v>
      </c>
      <c r="BQ3" s="148">
        <v>56</v>
      </c>
      <c r="BR3" s="148">
        <v>57</v>
      </c>
      <c r="BS3" s="148">
        <v>58</v>
      </c>
      <c r="BT3" s="148">
        <v>59</v>
      </c>
      <c r="BU3" s="148">
        <v>60</v>
      </c>
      <c r="BV3" s="148">
        <v>61</v>
      </c>
      <c r="BW3" s="148">
        <v>62</v>
      </c>
      <c r="BX3" s="148">
        <v>63</v>
      </c>
      <c r="BY3" s="148">
        <v>64</v>
      </c>
      <c r="BZ3" s="148">
        <v>65</v>
      </c>
      <c r="CA3" s="148">
        <v>66</v>
      </c>
      <c r="CB3" s="148">
        <v>67</v>
      </c>
      <c r="CC3" s="148">
        <v>68</v>
      </c>
      <c r="CD3" s="148">
        <v>69</v>
      </c>
      <c r="CE3" s="148">
        <v>70</v>
      </c>
      <c r="CF3" s="148">
        <v>71</v>
      </c>
      <c r="CG3" s="148">
        <v>72</v>
      </c>
      <c r="CH3" s="148">
        <v>73</v>
      </c>
      <c r="CI3" s="148">
        <v>74</v>
      </c>
      <c r="CJ3" s="148">
        <v>75</v>
      </c>
      <c r="CK3" s="148">
        <v>76</v>
      </c>
      <c r="CL3" s="148">
        <v>77</v>
      </c>
      <c r="CM3" s="148">
        <v>78</v>
      </c>
      <c r="CN3" s="148">
        <v>79</v>
      </c>
      <c r="CO3" s="148">
        <v>80</v>
      </c>
      <c r="CP3" s="148">
        <v>81</v>
      </c>
      <c r="CQ3" s="148">
        <v>82</v>
      </c>
      <c r="CR3" s="148">
        <v>83</v>
      </c>
      <c r="CS3" s="148">
        <v>84</v>
      </c>
      <c r="CT3" s="148">
        <v>85</v>
      </c>
      <c r="CU3" s="148">
        <v>86</v>
      </c>
      <c r="CV3" s="148">
        <v>87</v>
      </c>
      <c r="CW3" s="148">
        <v>88</v>
      </c>
      <c r="CX3" s="148">
        <v>89</v>
      </c>
      <c r="CY3" s="148">
        <v>90</v>
      </c>
      <c r="CZ3" s="148">
        <v>91</v>
      </c>
      <c r="DA3" s="148">
        <v>92</v>
      </c>
      <c r="DB3" s="148">
        <v>93</v>
      </c>
      <c r="DC3" s="148">
        <v>94</v>
      </c>
      <c r="DD3" s="148">
        <v>95</v>
      </c>
      <c r="DE3" s="148">
        <v>96</v>
      </c>
      <c r="DF3" s="148">
        <v>97</v>
      </c>
      <c r="DG3" s="148">
        <v>98</v>
      </c>
      <c r="DH3" s="148">
        <v>99</v>
      </c>
      <c r="DI3" s="148">
        <v>100</v>
      </c>
      <c r="DJ3" s="148">
        <v>101</v>
      </c>
      <c r="DK3" s="148">
        <v>102</v>
      </c>
      <c r="DL3" s="148">
        <v>103</v>
      </c>
      <c r="DM3" s="148">
        <v>104</v>
      </c>
      <c r="DN3" s="148">
        <v>105</v>
      </c>
      <c r="DO3" s="148">
        <v>106</v>
      </c>
      <c r="DP3" s="148">
        <v>107</v>
      </c>
      <c r="DQ3" s="148">
        <v>108</v>
      </c>
      <c r="DR3" s="148">
        <v>109</v>
      </c>
      <c r="DS3" s="148">
        <v>110</v>
      </c>
      <c r="DT3" s="148">
        <v>111</v>
      </c>
      <c r="DU3" s="148">
        <v>112</v>
      </c>
      <c r="DV3" s="148">
        <v>113</v>
      </c>
      <c r="DW3" s="148">
        <v>114</v>
      </c>
      <c r="DX3" s="148">
        <v>115</v>
      </c>
      <c r="DY3" s="148">
        <v>116</v>
      </c>
      <c r="DZ3" s="148">
        <v>117</v>
      </c>
      <c r="EA3" s="148">
        <v>118</v>
      </c>
      <c r="EB3" s="148">
        <v>119</v>
      </c>
      <c r="EC3" s="148">
        <v>120</v>
      </c>
      <c r="ED3" s="148">
        <v>121</v>
      </c>
      <c r="EE3" s="148">
        <v>122</v>
      </c>
      <c r="EF3" s="148">
        <v>123</v>
      </c>
      <c r="EG3" s="148">
        <v>124</v>
      </c>
      <c r="EH3" s="148">
        <v>125</v>
      </c>
      <c r="EI3" s="148">
        <v>126</v>
      </c>
      <c r="EJ3" s="148">
        <v>127</v>
      </c>
      <c r="EK3" s="148">
        <v>128</v>
      </c>
      <c r="EL3" s="148">
        <v>129</v>
      </c>
      <c r="EM3" s="148">
        <v>130</v>
      </c>
      <c r="EN3" s="148">
        <v>131</v>
      </c>
      <c r="EO3" s="148">
        <v>132</v>
      </c>
      <c r="EP3" s="148">
        <v>133</v>
      </c>
      <c r="EQ3" s="148">
        <v>134</v>
      </c>
      <c r="ER3" s="148">
        <v>135</v>
      </c>
      <c r="ES3" s="148">
        <v>136</v>
      </c>
      <c r="ET3" s="148">
        <v>137</v>
      </c>
      <c r="EU3" s="148">
        <v>138</v>
      </c>
      <c r="EV3" s="148">
        <v>139</v>
      </c>
      <c r="EW3" s="148">
        <v>140</v>
      </c>
      <c r="EX3" s="148">
        <v>141</v>
      </c>
      <c r="EY3" s="148">
        <v>142</v>
      </c>
      <c r="EZ3" s="148">
        <v>143</v>
      </c>
      <c r="FA3" s="148">
        <v>144</v>
      </c>
      <c r="FB3" s="148">
        <v>145</v>
      </c>
      <c r="FC3" s="148">
        <v>146</v>
      </c>
      <c r="FD3" s="148">
        <v>147</v>
      </c>
      <c r="FE3" s="148">
        <v>148</v>
      </c>
      <c r="FF3" s="148">
        <v>149</v>
      </c>
      <c r="FG3" s="148">
        <v>150</v>
      </c>
      <c r="FH3" s="148">
        <v>151</v>
      </c>
      <c r="FI3" s="148">
        <v>152</v>
      </c>
      <c r="FJ3" s="148">
        <v>153</v>
      </c>
      <c r="FK3" s="148">
        <v>154</v>
      </c>
      <c r="FL3" s="148">
        <v>155</v>
      </c>
      <c r="FM3" s="148">
        <v>156</v>
      </c>
      <c r="FN3" s="148">
        <v>157</v>
      </c>
      <c r="FO3" s="148">
        <v>158</v>
      </c>
      <c r="FP3" s="148">
        <v>159</v>
      </c>
      <c r="FQ3" s="148">
        <v>160</v>
      </c>
      <c r="FR3" s="148">
        <v>161</v>
      </c>
      <c r="FS3" s="148">
        <v>162</v>
      </c>
      <c r="FT3" s="148">
        <v>163</v>
      </c>
      <c r="FU3" s="148">
        <v>164</v>
      </c>
      <c r="FV3" s="148">
        <v>165</v>
      </c>
      <c r="FW3" s="148">
        <v>166</v>
      </c>
      <c r="FX3" s="148">
        <v>167</v>
      </c>
      <c r="FY3" s="148">
        <v>168</v>
      </c>
      <c r="FZ3" s="148">
        <v>169</v>
      </c>
      <c r="GA3" s="148">
        <v>170</v>
      </c>
      <c r="GB3" s="148">
        <v>171</v>
      </c>
      <c r="GC3" s="148">
        <v>172</v>
      </c>
      <c r="GD3" s="148">
        <v>173</v>
      </c>
      <c r="GE3" s="148">
        <v>174</v>
      </c>
      <c r="GF3" s="148">
        <v>175</v>
      </c>
      <c r="GG3" s="148">
        <v>176</v>
      </c>
      <c r="GH3" s="148">
        <v>177</v>
      </c>
      <c r="GN3" s="49"/>
      <c r="GO3" s="321" t="s">
        <v>221</v>
      </c>
      <c r="GP3" s="322"/>
      <c r="GQ3" s="184">
        <v>100</v>
      </c>
      <c r="GR3" s="231"/>
      <c r="GS3" s="332" t="str">
        <f>SUBSTITUTE(SUBSTITUTE(SUBSTITUTE(","&amp;GS1&amp;",",","&amp;GQ3&amp;",",","),",","",1),",","",+GQ1-1)</f>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T3" s="333"/>
      <c r="GU3" s="334"/>
      <c r="GV3" s="77"/>
      <c r="GW3" s="78"/>
      <c r="GX3" s="66"/>
      <c r="GY3" s="300"/>
      <c r="GZ3" s="301"/>
      <c r="HA3" s="301"/>
      <c r="HB3" s="236"/>
      <c r="HC3" s="22"/>
      <c r="HG3" s="59"/>
      <c r="HK3" s="60" t="s">
        <v>23</v>
      </c>
      <c r="HL3" s="61" t="s">
        <v>24</v>
      </c>
      <c r="HM3" s="62" t="s">
        <v>25</v>
      </c>
      <c r="HN3" s="25"/>
      <c r="HO3" s="12"/>
      <c r="HP3" s="187" t="s">
        <v>224</v>
      </c>
      <c r="HQ3" s="85">
        <v>1</v>
      </c>
      <c r="HR3" s="86"/>
      <c r="HS3" s="166" t="str">
        <f>+","&amp;HS1</f>
        <v>,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3" s="59"/>
      <c r="HU3" s="37"/>
      <c r="HW3" s="37"/>
      <c r="HX3" s="37"/>
      <c r="HY3" s="37"/>
      <c r="HZ3" s="37"/>
      <c r="IA3" s="307" t="s">
        <v>56</v>
      </c>
      <c r="IB3" s="308"/>
      <c r="IC3" s="308"/>
      <c r="ID3" s="308"/>
      <c r="IE3" s="308"/>
      <c r="IF3" s="308"/>
      <c r="IG3" s="308"/>
      <c r="IH3" s="308"/>
      <c r="II3" s="309"/>
      <c r="IJ3" s="307" t="s">
        <v>57</v>
      </c>
      <c r="IK3" s="308"/>
      <c r="IL3" s="308"/>
      <c r="IM3" s="308"/>
      <c r="IN3" s="308"/>
      <c r="IO3" s="308"/>
      <c r="IP3" s="309"/>
    </row>
    <row r="4" spans="1:264" ht="78" customHeight="1" thickBot="1" x14ac:dyDescent="0.25">
      <c r="A4" s="1"/>
      <c r="C4" s="344"/>
      <c r="D4" s="345"/>
      <c r="E4" s="345"/>
      <c r="F4" s="346"/>
      <c r="H4" s="16">
        <f>+J2</f>
        <v>32</v>
      </c>
      <c r="I4" s="100">
        <f>SUM(I6:I15)+IF(H2=1,0,X2*MAX(MAX(J6:J12)-L2,0))+IF(H2=1,0,AB2*MAX(K6-P2,0))</f>
        <v>0</v>
      </c>
      <c r="J4" s="16">
        <f>SUM(J6:J15)</f>
        <v>0</v>
      </c>
      <c r="K4" s="63">
        <f>10000*MAX(MAX(J6:J12)-L2,0)+20000*MAX(MAX(K6-P2,0))</f>
        <v>0</v>
      </c>
      <c r="L4" s="52">
        <f>+I4-K4</f>
        <v>0</v>
      </c>
      <c r="M4" s="54"/>
      <c r="N4" s="149" t="e">
        <f ca="1">OFFSET('[1]Index to col loc'!$B$1,N3-1,0)</f>
        <v>#VALUE!</v>
      </c>
      <c r="O4" s="149" t="e">
        <f ca="1">OFFSET('[1]Index to col loc'!$B$1,O3-1,0)</f>
        <v>#VALUE!</v>
      </c>
      <c r="P4" s="149" t="e">
        <f ca="1">OFFSET('[1]Index to col loc'!$B$1,P3-1,0)</f>
        <v>#VALUE!</v>
      </c>
      <c r="Q4" s="149" t="e">
        <f ca="1">OFFSET('[1]Index to col loc'!$B$1,Q3-1,0)</f>
        <v>#VALUE!</v>
      </c>
      <c r="R4" s="149" t="e">
        <f ca="1">OFFSET('[1]Index to col loc'!$B$1,R3-1,0)</f>
        <v>#VALUE!</v>
      </c>
      <c r="S4" s="149" t="e">
        <f ca="1">OFFSET('[1]Index to col loc'!$B$1,S3-1,0)</f>
        <v>#VALUE!</v>
      </c>
      <c r="T4" s="149" t="e">
        <f ca="1">OFFSET('[1]Index to col loc'!$B$1,T3-1,0)</f>
        <v>#VALUE!</v>
      </c>
      <c r="U4" s="149" t="e">
        <f ca="1">OFFSET('[1]Index to col loc'!$B$1,U3-1,0)</f>
        <v>#VALUE!</v>
      </c>
      <c r="V4" s="149" t="e">
        <f ca="1">OFFSET('[1]Index to col loc'!$B$1,V3-1,0)</f>
        <v>#VALUE!</v>
      </c>
      <c r="W4" s="149" t="e">
        <f ca="1">OFFSET('[1]Index to col loc'!$B$1,W3-1,0)</f>
        <v>#VALUE!</v>
      </c>
      <c r="X4" s="149" t="e">
        <f ca="1">OFFSET('[1]Index to col loc'!$B$1,X3-1,0)</f>
        <v>#VALUE!</v>
      </c>
      <c r="Y4" s="149" t="e">
        <f ca="1">OFFSET('[1]Index to col loc'!$B$1,Y3-1,0)</f>
        <v>#VALUE!</v>
      </c>
      <c r="Z4" s="149" t="e">
        <f ca="1">OFFSET('[1]Index to col loc'!$B$1,Z3-1,0)</f>
        <v>#VALUE!</v>
      </c>
      <c r="AA4" s="149" t="e">
        <f ca="1">OFFSET('[1]Index to col loc'!$B$1,AA3-1,0)</f>
        <v>#VALUE!</v>
      </c>
      <c r="AB4" s="149" t="e">
        <f ca="1">OFFSET('[1]Index to col loc'!$B$1,AB3-1,0)</f>
        <v>#VALUE!</v>
      </c>
      <c r="AC4" s="149" t="e">
        <f ca="1">OFFSET('[1]Index to col loc'!$B$1,AC3-1,0)</f>
        <v>#VALUE!</v>
      </c>
      <c r="AD4" s="149" t="e">
        <f ca="1">OFFSET('[1]Index to col loc'!$B$1,AD3-1,0)</f>
        <v>#VALUE!</v>
      </c>
      <c r="AE4" s="149" t="e">
        <f ca="1">OFFSET('[1]Index to col loc'!$B$1,AE3-1,0)</f>
        <v>#VALUE!</v>
      </c>
      <c r="AF4" s="149" t="e">
        <f ca="1">OFFSET('[1]Index to col loc'!$B$1,AF3-1,0)</f>
        <v>#VALUE!</v>
      </c>
      <c r="AG4" s="149" t="e">
        <f ca="1">OFFSET('[1]Index to col loc'!$B$1,AG3-1,0)</f>
        <v>#VALUE!</v>
      </c>
      <c r="AH4" s="149" t="e">
        <f ca="1">OFFSET('[1]Index to col loc'!$B$1,AH3-1,0)</f>
        <v>#VALUE!</v>
      </c>
      <c r="AI4" s="149" t="e">
        <f ca="1">OFFSET('[1]Index to col loc'!$B$1,AI3-1,0)</f>
        <v>#VALUE!</v>
      </c>
      <c r="AJ4" s="149" t="e">
        <f ca="1">OFFSET('[1]Index to col loc'!$B$1,AJ3-1,0)</f>
        <v>#VALUE!</v>
      </c>
      <c r="AK4" s="149" t="e">
        <f ca="1">OFFSET('[1]Index to col loc'!$B$1,AK3-1,0)</f>
        <v>#VALUE!</v>
      </c>
      <c r="AL4" s="149" t="e">
        <f ca="1">OFFSET('[1]Index to col loc'!$B$1,AL3-1,0)</f>
        <v>#VALUE!</v>
      </c>
      <c r="AM4" s="149" t="e">
        <f ca="1">OFFSET('[1]Index to col loc'!$B$1,AM3-1,0)</f>
        <v>#VALUE!</v>
      </c>
      <c r="AN4" s="149" t="e">
        <f ca="1">OFFSET('[1]Index to col loc'!$B$1,AN3-1,0)</f>
        <v>#VALUE!</v>
      </c>
      <c r="AO4" s="149" t="e">
        <f ca="1">OFFSET('[1]Index to col loc'!$B$1,AO3-1,0)</f>
        <v>#VALUE!</v>
      </c>
      <c r="AP4" s="149" t="e">
        <f ca="1">OFFSET('[1]Index to col loc'!$B$1,AP3-1,0)</f>
        <v>#VALUE!</v>
      </c>
      <c r="AQ4" s="149" t="e">
        <f ca="1">OFFSET('[1]Index to col loc'!$B$1,AQ3-1,0)</f>
        <v>#VALUE!</v>
      </c>
      <c r="AR4" s="149" t="e">
        <f ca="1">OFFSET('[1]Index to col loc'!$B$1,AR3-1,0)</f>
        <v>#VALUE!</v>
      </c>
      <c r="AS4" s="149" t="e">
        <f ca="1">OFFSET('[1]Index to col loc'!$B$1,AS3-1,0)</f>
        <v>#VALUE!</v>
      </c>
      <c r="AT4" s="149" t="e">
        <f ca="1">OFFSET('[1]Index to col loc'!$B$1,AT3-1,0)</f>
        <v>#VALUE!</v>
      </c>
      <c r="AU4" s="149" t="e">
        <f ca="1">OFFSET('[1]Index to col loc'!$B$1,AU3-1,0)</f>
        <v>#VALUE!</v>
      </c>
      <c r="AV4" s="149" t="e">
        <f ca="1">OFFSET('[1]Index to col loc'!$B$1,AV3-1,0)</f>
        <v>#VALUE!</v>
      </c>
      <c r="AW4" s="149" t="e">
        <f ca="1">OFFSET('[1]Index to col loc'!$B$1,AW3-1,0)</f>
        <v>#VALUE!</v>
      </c>
      <c r="AX4" s="149" t="e">
        <f ca="1">OFFSET('[1]Index to col loc'!$B$1,AX3-1,0)</f>
        <v>#VALUE!</v>
      </c>
      <c r="AY4" s="149" t="e">
        <f ca="1">OFFSET('[1]Index to col loc'!$B$1,AY3-1,0)</f>
        <v>#VALUE!</v>
      </c>
      <c r="AZ4" s="149" t="e">
        <f ca="1">OFFSET('[1]Index to col loc'!$B$1,AZ3-1,0)</f>
        <v>#VALUE!</v>
      </c>
      <c r="BA4" s="149" t="e">
        <f ca="1">OFFSET('[1]Index to col loc'!$B$1,BA3-1,0)</f>
        <v>#VALUE!</v>
      </c>
      <c r="BB4" s="149" t="e">
        <f ca="1">OFFSET('[1]Index to col loc'!$B$1,BB3-1,0)</f>
        <v>#VALUE!</v>
      </c>
      <c r="BC4" s="149" t="e">
        <f ca="1">OFFSET('[1]Index to col loc'!$B$1,BC3-1,0)</f>
        <v>#VALUE!</v>
      </c>
      <c r="BD4" s="149" t="e">
        <f ca="1">OFFSET('[1]Index to col loc'!$B$1,BD3-1,0)</f>
        <v>#VALUE!</v>
      </c>
      <c r="BE4" s="149" t="e">
        <f ca="1">OFFSET('[1]Index to col loc'!$B$1,BE3-1,0)</f>
        <v>#VALUE!</v>
      </c>
      <c r="BF4" s="149" t="e">
        <f ca="1">OFFSET('[1]Index to col loc'!$B$1,BF3-1,0)</f>
        <v>#VALUE!</v>
      </c>
      <c r="BG4" s="149" t="e">
        <f ca="1">OFFSET('[1]Index to col loc'!$B$1,BG3-1,0)</f>
        <v>#VALUE!</v>
      </c>
      <c r="BH4" s="149" t="e">
        <f ca="1">OFFSET('[1]Index to col loc'!$B$1,BH3-1,0)</f>
        <v>#VALUE!</v>
      </c>
      <c r="BI4" s="149" t="e">
        <f ca="1">OFFSET('[1]Index to col loc'!$B$1,BI3-1,0)</f>
        <v>#VALUE!</v>
      </c>
      <c r="BJ4" s="149" t="e">
        <f ca="1">OFFSET('[1]Index to col loc'!$B$1,BJ3-1,0)</f>
        <v>#VALUE!</v>
      </c>
      <c r="BK4" s="149" t="e">
        <f ca="1">OFFSET('[1]Index to col loc'!$B$1,BK3-1,0)</f>
        <v>#VALUE!</v>
      </c>
      <c r="BL4" s="149" t="e">
        <f ca="1">OFFSET('[1]Index to col loc'!$B$1,BL3-1,0)</f>
        <v>#VALUE!</v>
      </c>
      <c r="BM4" s="149" t="e">
        <f ca="1">OFFSET('[1]Index to col loc'!$B$1,BM3-1,0)</f>
        <v>#VALUE!</v>
      </c>
      <c r="BN4" s="149" t="e">
        <f ca="1">OFFSET('[1]Index to col loc'!$B$1,BN3-1,0)</f>
        <v>#VALUE!</v>
      </c>
      <c r="BO4" s="149" t="e">
        <f ca="1">OFFSET('[1]Index to col loc'!$B$1,BO3-1,0)</f>
        <v>#VALUE!</v>
      </c>
      <c r="BP4" s="149" t="e">
        <f ca="1">OFFSET('[1]Index to col loc'!$B$1,BP3-1,0)</f>
        <v>#VALUE!</v>
      </c>
      <c r="BQ4" s="149" t="e">
        <f ca="1">OFFSET('[1]Index to col loc'!$B$1,BQ3-1,0)</f>
        <v>#VALUE!</v>
      </c>
      <c r="BR4" s="149" t="e">
        <f ca="1">OFFSET('[1]Index to col loc'!$B$1,BR3-1,0)</f>
        <v>#VALUE!</v>
      </c>
      <c r="BS4" s="149" t="e">
        <f ca="1">OFFSET('[1]Index to col loc'!$B$1,BS3-1,0)</f>
        <v>#VALUE!</v>
      </c>
      <c r="BT4" s="149" t="e">
        <f ca="1">OFFSET('[1]Index to col loc'!$B$1,BT3-1,0)</f>
        <v>#VALUE!</v>
      </c>
      <c r="BU4" s="149" t="e">
        <f ca="1">OFFSET('[1]Index to col loc'!$B$1,BU3-1,0)</f>
        <v>#VALUE!</v>
      </c>
      <c r="BV4" s="149" t="e">
        <f ca="1">OFFSET('[1]Index to col loc'!$B$1,BV3-1,0)</f>
        <v>#VALUE!</v>
      </c>
      <c r="BW4" s="149" t="e">
        <f ca="1">OFFSET('[1]Index to col loc'!$B$1,BW3-1,0)</f>
        <v>#VALUE!</v>
      </c>
      <c r="BX4" s="149" t="e">
        <f ca="1">OFFSET('[1]Index to col loc'!$B$1,BX3-1,0)</f>
        <v>#VALUE!</v>
      </c>
      <c r="BY4" s="149" t="e">
        <f ca="1">OFFSET('[1]Index to col loc'!$B$1,BY3-1,0)</f>
        <v>#VALUE!</v>
      </c>
      <c r="BZ4" s="149" t="e">
        <f ca="1">OFFSET('[1]Index to col loc'!$B$1,BZ3-1,0)</f>
        <v>#VALUE!</v>
      </c>
      <c r="CA4" s="149" t="e">
        <f ca="1">OFFSET('[1]Index to col loc'!$B$1,CA3-1,0)</f>
        <v>#VALUE!</v>
      </c>
      <c r="CB4" s="149" t="e">
        <f ca="1">OFFSET('[1]Index to col loc'!$B$1,CB3-1,0)</f>
        <v>#VALUE!</v>
      </c>
      <c r="CC4" s="149" t="e">
        <f ca="1">OFFSET('[1]Index to col loc'!$B$1,CC3-1,0)</f>
        <v>#VALUE!</v>
      </c>
      <c r="CD4" s="149" t="e">
        <f ca="1">OFFSET('[1]Index to col loc'!$B$1,CD3-1,0)</f>
        <v>#VALUE!</v>
      </c>
      <c r="CE4" s="149" t="e">
        <f ca="1">OFFSET('[1]Index to col loc'!$B$1,CE3-1,0)</f>
        <v>#VALUE!</v>
      </c>
      <c r="CF4" s="149" t="e">
        <f ca="1">OFFSET('[1]Index to col loc'!$B$1,CF3-1,0)</f>
        <v>#VALUE!</v>
      </c>
      <c r="CG4" s="149" t="e">
        <f ca="1">OFFSET('[1]Index to col loc'!$B$1,CG3-1,0)</f>
        <v>#VALUE!</v>
      </c>
      <c r="CH4" s="149" t="e">
        <f ca="1">OFFSET('[1]Index to col loc'!$B$1,CH3-1,0)</f>
        <v>#VALUE!</v>
      </c>
      <c r="CI4" s="149" t="e">
        <f ca="1">OFFSET('[1]Index to col loc'!$B$1,CI3-1,0)</f>
        <v>#VALUE!</v>
      </c>
      <c r="CJ4" s="149" t="e">
        <f ca="1">OFFSET('[1]Index to col loc'!$B$1,CJ3-1,0)</f>
        <v>#VALUE!</v>
      </c>
      <c r="CK4" s="149" t="e">
        <f ca="1">OFFSET('[1]Index to col loc'!$B$1,CK3-1,0)</f>
        <v>#VALUE!</v>
      </c>
      <c r="CL4" s="149" t="e">
        <f ca="1">OFFSET('[1]Index to col loc'!$B$1,CL3-1,0)</f>
        <v>#VALUE!</v>
      </c>
      <c r="CM4" s="149" t="e">
        <f ca="1">OFFSET('[1]Index to col loc'!$B$1,CM3-1,0)</f>
        <v>#VALUE!</v>
      </c>
      <c r="CN4" s="149" t="e">
        <f ca="1">OFFSET('[1]Index to col loc'!$B$1,CN3-1,0)</f>
        <v>#VALUE!</v>
      </c>
      <c r="CO4" s="149" t="e">
        <f ca="1">OFFSET('[1]Index to col loc'!$B$1,CO3-1,0)</f>
        <v>#VALUE!</v>
      </c>
      <c r="CP4" s="149" t="e">
        <f ca="1">OFFSET('[1]Index to col loc'!$B$1,CP3-1,0)</f>
        <v>#VALUE!</v>
      </c>
      <c r="CQ4" s="149" t="e">
        <f ca="1">OFFSET('[1]Index to col loc'!$B$1,CQ3-1,0)</f>
        <v>#VALUE!</v>
      </c>
      <c r="CR4" s="149" t="e">
        <f ca="1">OFFSET('[1]Index to col loc'!$B$1,CR3-1,0)</f>
        <v>#VALUE!</v>
      </c>
      <c r="CS4" s="149" t="e">
        <f ca="1">OFFSET('[1]Index to col loc'!$B$1,CS3-1,0)</f>
        <v>#VALUE!</v>
      </c>
      <c r="CT4" s="149" t="e">
        <f ca="1">OFFSET('[1]Index to col loc'!$B$1,CT3-1,0)</f>
        <v>#VALUE!</v>
      </c>
      <c r="CU4" s="149" t="e">
        <f ca="1">OFFSET('[1]Index to col loc'!$B$1,CU3-1,0)</f>
        <v>#VALUE!</v>
      </c>
      <c r="CV4" s="149" t="e">
        <f ca="1">OFFSET('[1]Index to col loc'!$B$1,CV3-1,0)</f>
        <v>#VALUE!</v>
      </c>
      <c r="CW4" s="149" t="e">
        <f ca="1">OFFSET('[1]Index to col loc'!$B$1,CW3-1,0)</f>
        <v>#VALUE!</v>
      </c>
      <c r="CX4" s="149" t="e">
        <f ca="1">OFFSET('[1]Index to col loc'!$B$1,CX3-1,0)</f>
        <v>#VALUE!</v>
      </c>
      <c r="CY4" s="149" t="e">
        <f ca="1">OFFSET('[1]Index to col loc'!$B$1,CY3-1,0)</f>
        <v>#VALUE!</v>
      </c>
      <c r="CZ4" s="149" t="e">
        <f ca="1">OFFSET('[1]Index to col loc'!$B$1,CZ3-1,0)</f>
        <v>#VALUE!</v>
      </c>
      <c r="DA4" s="149" t="e">
        <f ca="1">OFFSET('[1]Index to col loc'!$B$1,DA3-1,0)</f>
        <v>#VALUE!</v>
      </c>
      <c r="DB4" s="149" t="e">
        <f ca="1">OFFSET('[1]Index to col loc'!$B$1,DB3-1,0)</f>
        <v>#VALUE!</v>
      </c>
      <c r="DC4" s="149" t="e">
        <f ca="1">OFFSET('[1]Index to col loc'!$B$1,DC3-1,0)</f>
        <v>#VALUE!</v>
      </c>
      <c r="DD4" s="149" t="e">
        <f ca="1">OFFSET('[1]Index to col loc'!$B$1,DD3-1,0)</f>
        <v>#VALUE!</v>
      </c>
      <c r="DE4" s="149" t="e">
        <f ca="1">OFFSET('[1]Index to col loc'!$B$1,DE3-1,0)</f>
        <v>#VALUE!</v>
      </c>
      <c r="DF4" s="149" t="e">
        <f ca="1">OFFSET('[1]Index to col loc'!$B$1,DF3-1,0)</f>
        <v>#VALUE!</v>
      </c>
      <c r="DG4" s="149" t="e">
        <f ca="1">OFFSET('[1]Index to col loc'!$B$1,DG3-1,0)</f>
        <v>#VALUE!</v>
      </c>
      <c r="DH4" s="149" t="e">
        <f ca="1">OFFSET('[1]Index to col loc'!$B$1,DH3-1,0)</f>
        <v>#VALUE!</v>
      </c>
      <c r="DI4" s="149" t="e">
        <f ca="1">OFFSET('[1]Index to col loc'!$B$1,DI3-1,0)</f>
        <v>#VALUE!</v>
      </c>
      <c r="DJ4" s="149" t="e">
        <f ca="1">OFFSET('[1]Index to col loc'!$B$1,DJ3-1,0)</f>
        <v>#VALUE!</v>
      </c>
      <c r="DK4" s="149" t="e">
        <f ca="1">OFFSET('[1]Index to col loc'!$B$1,DK3-1,0)</f>
        <v>#VALUE!</v>
      </c>
      <c r="DL4" s="149" t="e">
        <f ca="1">OFFSET('[1]Index to col loc'!$B$1,DL3-1,0)</f>
        <v>#VALUE!</v>
      </c>
      <c r="DM4" s="149" t="e">
        <f ca="1">OFFSET('[1]Index to col loc'!$B$1,DM3-1,0)</f>
        <v>#VALUE!</v>
      </c>
      <c r="DN4" s="149" t="e">
        <f ca="1">OFFSET('[1]Index to col loc'!$B$1,DN3-1,0)</f>
        <v>#VALUE!</v>
      </c>
      <c r="DO4" s="149" t="e">
        <f ca="1">OFFSET('[1]Index to col loc'!$B$1,DO3-1,0)</f>
        <v>#VALUE!</v>
      </c>
      <c r="DP4" s="149" t="e">
        <f ca="1">OFFSET('[1]Index to col loc'!$B$1,DP3-1,0)</f>
        <v>#VALUE!</v>
      </c>
      <c r="DQ4" s="149" t="e">
        <f ca="1">OFFSET('[1]Index to col loc'!$B$1,DQ3-1,0)</f>
        <v>#VALUE!</v>
      </c>
      <c r="DR4" s="149" t="e">
        <f ca="1">OFFSET('[1]Index to col loc'!$B$1,DR3-1,0)</f>
        <v>#VALUE!</v>
      </c>
      <c r="DS4" s="149" t="e">
        <f ca="1">OFFSET('[1]Index to col loc'!$B$1,DS3-1,0)</f>
        <v>#VALUE!</v>
      </c>
      <c r="DT4" s="149" t="e">
        <f ca="1">OFFSET('[1]Index to col loc'!$B$1,DT3-1,0)</f>
        <v>#VALUE!</v>
      </c>
      <c r="DU4" s="149" t="e">
        <f ca="1">OFFSET('[1]Index to col loc'!$B$1,DU3-1,0)</f>
        <v>#VALUE!</v>
      </c>
      <c r="DV4" s="149" t="e">
        <f ca="1">OFFSET('[1]Index to col loc'!$B$1,DV3-1,0)</f>
        <v>#VALUE!</v>
      </c>
      <c r="DW4" s="149" t="e">
        <f ca="1">OFFSET('[1]Index to col loc'!$B$1,DW3-1,0)</f>
        <v>#VALUE!</v>
      </c>
      <c r="DX4" s="149" t="e">
        <f ca="1">OFFSET('[1]Index to col loc'!$B$1,DX3-1,0)</f>
        <v>#VALUE!</v>
      </c>
      <c r="DY4" s="149" t="e">
        <f ca="1">OFFSET('[1]Index to col loc'!$B$1,DY3-1,0)</f>
        <v>#VALUE!</v>
      </c>
      <c r="DZ4" s="149" t="e">
        <f ca="1">OFFSET('[1]Index to col loc'!$B$1,DZ3-1,0)</f>
        <v>#VALUE!</v>
      </c>
      <c r="EA4" s="149" t="e">
        <f ca="1">OFFSET('[1]Index to col loc'!$B$1,EA3-1,0)</f>
        <v>#VALUE!</v>
      </c>
      <c r="EB4" s="149" t="e">
        <f ca="1">OFFSET('[1]Index to col loc'!$B$1,EB3-1,0)</f>
        <v>#VALUE!</v>
      </c>
      <c r="EC4" s="149" t="e">
        <f ca="1">OFFSET('[1]Index to col loc'!$B$1,EC3-1,0)</f>
        <v>#VALUE!</v>
      </c>
      <c r="ED4" s="149" t="e">
        <f ca="1">OFFSET('[1]Index to col loc'!$B$1,ED3-1,0)</f>
        <v>#VALUE!</v>
      </c>
      <c r="EE4" s="149" t="e">
        <f ca="1">OFFSET('[1]Index to col loc'!$B$1,EE3-1,0)</f>
        <v>#VALUE!</v>
      </c>
      <c r="EF4" s="149" t="e">
        <f ca="1">OFFSET('[1]Index to col loc'!$B$1,EF3-1,0)</f>
        <v>#VALUE!</v>
      </c>
      <c r="EG4" s="149" t="e">
        <f ca="1">OFFSET('[1]Index to col loc'!$B$1,EG3-1,0)</f>
        <v>#VALUE!</v>
      </c>
      <c r="EH4" s="149" t="e">
        <f ca="1">OFFSET('[1]Index to col loc'!$B$1,EH3-1,0)</f>
        <v>#VALUE!</v>
      </c>
      <c r="EI4" s="149" t="e">
        <f ca="1">OFFSET('[1]Index to col loc'!$B$1,EI3-1,0)</f>
        <v>#VALUE!</v>
      </c>
      <c r="EJ4" s="149" t="e">
        <f ca="1">OFFSET('[1]Index to col loc'!$B$1,EJ3-1,0)</f>
        <v>#VALUE!</v>
      </c>
      <c r="EK4" s="149" t="e">
        <f ca="1">OFFSET('[1]Index to col loc'!$B$1,EK3-1,0)</f>
        <v>#VALUE!</v>
      </c>
      <c r="EL4" s="149" t="e">
        <f ca="1">OFFSET('[1]Index to col loc'!$B$1,EL3-1,0)</f>
        <v>#VALUE!</v>
      </c>
      <c r="EM4" s="149" t="e">
        <f ca="1">OFFSET('[1]Index to col loc'!$B$1,EM3-1,0)</f>
        <v>#VALUE!</v>
      </c>
      <c r="EN4" s="149" t="e">
        <f ca="1">OFFSET('[1]Index to col loc'!$B$1,EN3-1,0)</f>
        <v>#VALUE!</v>
      </c>
      <c r="EO4" s="149" t="e">
        <f ca="1">OFFSET('[1]Index to col loc'!$B$1,EO3-1,0)</f>
        <v>#VALUE!</v>
      </c>
      <c r="EP4" s="149" t="e">
        <f ca="1">OFFSET('[1]Index to col loc'!$B$1,EP3-1,0)</f>
        <v>#VALUE!</v>
      </c>
      <c r="EQ4" s="149" t="e">
        <f ca="1">OFFSET('[1]Index to col loc'!$B$1,EQ3-1,0)</f>
        <v>#VALUE!</v>
      </c>
      <c r="ER4" s="149" t="e">
        <f ca="1">OFFSET('[1]Index to col loc'!$B$1,ER3-1,0)</f>
        <v>#VALUE!</v>
      </c>
      <c r="ES4" s="149" t="e">
        <f ca="1">OFFSET('[1]Index to col loc'!$B$1,ES3-1,0)</f>
        <v>#VALUE!</v>
      </c>
      <c r="ET4" s="149" t="e">
        <f ca="1">OFFSET('[1]Index to col loc'!$B$1,ET3-1,0)</f>
        <v>#VALUE!</v>
      </c>
      <c r="EU4" s="149" t="e">
        <f ca="1">OFFSET('[1]Index to col loc'!$B$1,EU3-1,0)</f>
        <v>#VALUE!</v>
      </c>
      <c r="EV4" s="149" t="e">
        <f ca="1">OFFSET('[1]Index to col loc'!$B$1,EV3-1,0)</f>
        <v>#VALUE!</v>
      </c>
      <c r="EW4" s="149" t="e">
        <f ca="1">OFFSET('[1]Index to col loc'!$B$1,EW3-1,0)</f>
        <v>#VALUE!</v>
      </c>
      <c r="EX4" s="149" t="e">
        <f ca="1">OFFSET('[1]Index to col loc'!$B$1,EX3-1,0)</f>
        <v>#VALUE!</v>
      </c>
      <c r="EY4" s="149" t="e">
        <f ca="1">OFFSET('[1]Index to col loc'!$B$1,EY3-1,0)</f>
        <v>#VALUE!</v>
      </c>
      <c r="EZ4" s="149" t="e">
        <f ca="1">OFFSET('[1]Index to col loc'!$B$1,EZ3-1,0)</f>
        <v>#VALUE!</v>
      </c>
      <c r="FA4" s="149" t="e">
        <f ca="1">OFFSET('[1]Index to col loc'!$B$1,FA3-1,0)</f>
        <v>#VALUE!</v>
      </c>
      <c r="FB4" s="149" t="e">
        <f ca="1">OFFSET('[1]Index to col loc'!$B$1,FB3-1,0)</f>
        <v>#VALUE!</v>
      </c>
      <c r="FC4" s="149" t="e">
        <f ca="1">OFFSET('[1]Index to col loc'!$B$1,FC3-1,0)</f>
        <v>#VALUE!</v>
      </c>
      <c r="FD4" s="149" t="e">
        <f ca="1">OFFSET('[1]Index to col loc'!$B$1,FD3-1,0)</f>
        <v>#VALUE!</v>
      </c>
      <c r="FE4" s="149" t="e">
        <f ca="1">OFFSET('[1]Index to col loc'!$B$1,FE3-1,0)</f>
        <v>#VALUE!</v>
      </c>
      <c r="FF4" s="149" t="e">
        <f ca="1">OFFSET('[1]Index to col loc'!$B$1,FF3-1,0)</f>
        <v>#VALUE!</v>
      </c>
      <c r="FG4" s="149" t="e">
        <f ca="1">OFFSET('[1]Index to col loc'!$B$1,FG3-1,0)</f>
        <v>#VALUE!</v>
      </c>
      <c r="FH4" s="149" t="e">
        <f ca="1">OFFSET('[1]Index to col loc'!$B$1,FH3-1,0)</f>
        <v>#VALUE!</v>
      </c>
      <c r="FI4" s="149" t="e">
        <f ca="1">OFFSET('[1]Index to col loc'!$B$1,FI3-1,0)</f>
        <v>#VALUE!</v>
      </c>
      <c r="FJ4" s="149" t="e">
        <f ca="1">OFFSET('[1]Index to col loc'!$B$1,FJ3-1,0)</f>
        <v>#VALUE!</v>
      </c>
      <c r="FK4" s="149" t="e">
        <f ca="1">OFFSET('[1]Index to col loc'!$B$1,FK3-1,0)</f>
        <v>#VALUE!</v>
      </c>
      <c r="FL4" s="149" t="e">
        <f ca="1">OFFSET('[1]Index to col loc'!$B$1,FL3-1,0)</f>
        <v>#VALUE!</v>
      </c>
      <c r="FM4" s="149" t="e">
        <f ca="1">OFFSET('[1]Index to col loc'!$B$1,FM3-1,0)</f>
        <v>#VALUE!</v>
      </c>
      <c r="FN4" s="149" t="e">
        <f ca="1">OFFSET('[1]Index to col loc'!$B$1,FN3-1,0)</f>
        <v>#VALUE!</v>
      </c>
      <c r="FO4" s="149" t="e">
        <f ca="1">OFFSET('[1]Index to col loc'!$B$1,FO3-1,0)</f>
        <v>#VALUE!</v>
      </c>
      <c r="FP4" s="149" t="e">
        <f ca="1">OFFSET('[1]Index to col loc'!$B$1,FP3-1,0)</f>
        <v>#VALUE!</v>
      </c>
      <c r="FQ4" s="149" t="e">
        <f ca="1">OFFSET('[1]Index to col loc'!$B$1,FQ3-1,0)</f>
        <v>#VALUE!</v>
      </c>
      <c r="FR4" s="149" t="e">
        <f ca="1">OFFSET('[1]Index to col loc'!$B$1,FR3-1,0)</f>
        <v>#VALUE!</v>
      </c>
      <c r="FS4" s="149" t="e">
        <f ca="1">OFFSET('[1]Index to col loc'!$B$1,FS3-1,0)</f>
        <v>#VALUE!</v>
      </c>
      <c r="FT4" s="149" t="e">
        <f ca="1">OFFSET('[1]Index to col loc'!$B$1,FT3-1,0)</f>
        <v>#VALUE!</v>
      </c>
      <c r="FU4" s="149" t="e">
        <f ca="1">OFFSET('[1]Index to col loc'!$B$1,FU3-1,0)</f>
        <v>#VALUE!</v>
      </c>
      <c r="FV4" s="149" t="e">
        <f ca="1">OFFSET('[1]Index to col loc'!$B$1,FV3-1,0)</f>
        <v>#VALUE!</v>
      </c>
      <c r="FW4" s="149" t="e">
        <f ca="1">OFFSET('[1]Index to col loc'!$B$1,FW3-1,0)</f>
        <v>#VALUE!</v>
      </c>
      <c r="FX4" s="149" t="e">
        <f ca="1">OFFSET('[1]Index to col loc'!$B$1,FX3-1,0)</f>
        <v>#VALUE!</v>
      </c>
      <c r="FY4" s="149" t="e">
        <f ca="1">OFFSET('[1]Index to col loc'!$B$1,FY3-1,0)</f>
        <v>#VALUE!</v>
      </c>
      <c r="FZ4" s="149" t="e">
        <f ca="1">OFFSET('[1]Index to col loc'!$B$1,FZ3-1,0)</f>
        <v>#VALUE!</v>
      </c>
      <c r="GA4" s="149" t="e">
        <f ca="1">OFFSET('[1]Index to col loc'!$B$1,GA3-1,0)</f>
        <v>#VALUE!</v>
      </c>
      <c r="GB4" s="149" t="e">
        <f ca="1">OFFSET('[1]Index to col loc'!$B$1,GB3-1,0)</f>
        <v>#VALUE!</v>
      </c>
      <c r="GC4" s="149" t="e">
        <f ca="1">OFFSET('[1]Index to col loc'!$B$1,GC3-1,0)</f>
        <v>#VALUE!</v>
      </c>
      <c r="GD4" s="149" t="e">
        <f ca="1">OFFSET('[1]Index to col loc'!$B$1,GD3-1,0)</f>
        <v>#VALUE!</v>
      </c>
      <c r="GE4" s="149" t="e">
        <f ca="1">OFFSET('[1]Index to col loc'!$B$1,GE3-1,0)</f>
        <v>#VALUE!</v>
      </c>
      <c r="GF4" s="149" t="e">
        <f ca="1">OFFSET('[1]Index to col loc'!$B$1,GF3-1,0)</f>
        <v>#VALUE!</v>
      </c>
      <c r="GG4" s="149" t="e">
        <f ca="1">OFFSET('[1]Index to col loc'!$B$1,GG3-1,0)</f>
        <v>#VALUE!</v>
      </c>
      <c r="GH4" s="149" t="e">
        <f ca="1">OFFSET('[1]Index to col loc'!$B$1,GH3-1,0)</f>
        <v>#VALUE!</v>
      </c>
      <c r="GI4" s="141"/>
      <c r="GJ4" s="141"/>
      <c r="GK4" s="141"/>
      <c r="GL4" s="141"/>
      <c r="GM4" s="142"/>
      <c r="GN4" s="49"/>
      <c r="GO4" s="182"/>
      <c r="GQ4" s="183" t="s">
        <v>234</v>
      </c>
      <c r="GR4" s="124" t="str">
        <f xml:space="preserve">   IF(AND(ISNUMBER(_xlfn.MINIFS(GY6:GY182,GY6:GY182,"&lt;&gt;99999")),GQ3&lt;=HK4),      _xlfn.MINIFS(GY6:GY182,GY6:GY182,"&lt;&gt;99999")&amp;" at i=  "&amp;MATCH(_xlfn.MINIFS(GY6:GY182,GY6:GY182,"&lt;&gt;99999"),GY6:GY182,0),"-")</f>
        <v>-</v>
      </c>
      <c r="GS4" s="319" t="e">
        <f>TRIM(MID(GR4,FIND("i=",GR4)+2,5))</f>
        <v>#VALUE!</v>
      </c>
      <c r="GT4" s="320"/>
      <c r="GU4" s="320"/>
      <c r="GV4" s="79" t="s">
        <v>48</v>
      </c>
      <c r="GW4" s="80"/>
      <c r="GX4" s="8"/>
      <c r="GY4" s="310"/>
      <c r="GZ4" s="311"/>
      <c r="HA4" s="311"/>
      <c r="HB4" s="115"/>
      <c r="HC4" s="23"/>
      <c r="HD4" s="19"/>
      <c r="HE4" s="19"/>
      <c r="HF4" s="19"/>
      <c r="HG4" s="19"/>
      <c r="HH4" s="265">
        <f>SUM(HH7:HH11)-HH6</f>
        <v>4.4899999999999993</v>
      </c>
      <c r="HI4" s="19"/>
      <c r="HJ4" s="20"/>
      <c r="HK4" s="116">
        <f>LEN(HD1)-LEN(SUBSTITUTE(HD1,",",""))</f>
        <v>32</v>
      </c>
      <c r="HL4" s="140">
        <f>SUM(HL6:HL15)+IF(H2=1,0,X2*HO16)+IF(H2=1,0,AB2*MAX(HN6-P2,0))</f>
        <v>132.28</v>
      </c>
      <c r="HM4" s="117">
        <f ca="1">IF(SUM(HM6:HM15)=0,"-",SUM(HM6:HM15))</f>
        <v>40</v>
      </c>
      <c r="HN4" s="1"/>
      <c r="HO4" s="12"/>
      <c r="HP4" s="188" t="s">
        <v>225</v>
      </c>
      <c r="HQ4" s="123">
        <f>IF(AND(ISNUMBER(HR4),HQ3&lt;=HK4),MATCH(_xlfn.MINIFS(HZ6:HZ182,HZ6:HZ182,"&lt;&gt;99999"),HZ6:HZ182,0),"-")</f>
        <v>147</v>
      </c>
      <c r="HR4" s="178">
        <f>IF(AND(ISNUMBER(_xlfn.MINIFS(HZ6:HZ182,HZ6:HZ182,"&lt;&gt;99999")),HQ3&lt;=HK4),_xlfn.MINIFS(HZ6:HZ182,HZ6:HZ182,"&lt;&gt;99999"),"-")</f>
        <v>1199990.04</v>
      </c>
      <c r="HS4" s="87" t="s">
        <v>233</v>
      </c>
      <c r="HT4" s="79" t="s">
        <v>48</v>
      </c>
      <c r="HU4" s="37"/>
      <c r="HW4" s="119"/>
      <c r="HX4" s="37"/>
      <c r="HY4" s="37"/>
      <c r="HZ4" s="37"/>
      <c r="IA4" s="302" t="s">
        <v>187</v>
      </c>
      <c r="IB4" s="303"/>
      <c r="IC4" s="303"/>
      <c r="ID4" s="303"/>
      <c r="IE4" s="304"/>
      <c r="IF4" s="302" t="s">
        <v>78</v>
      </c>
      <c r="IG4" s="305"/>
      <c r="IH4" s="305"/>
      <c r="II4" s="306"/>
      <c r="IJ4" s="302" t="s">
        <v>79</v>
      </c>
      <c r="IK4" s="303"/>
      <c r="IL4" s="304"/>
      <c r="IM4" s="302" t="s">
        <v>80</v>
      </c>
      <c r="IN4" s="305"/>
      <c r="IO4" s="305"/>
      <c r="IP4" s="306"/>
      <c r="IS4" s="298" t="s">
        <v>208</v>
      </c>
      <c r="IT4" s="299"/>
    </row>
    <row r="5" spans="1:264" s="3" customFormat="1" ht="73" customHeight="1" thickBot="1" x14ac:dyDescent="0.25">
      <c r="A5" s="128" t="s">
        <v>42</v>
      </c>
      <c r="B5" s="2" t="s">
        <v>69</v>
      </c>
      <c r="C5" s="2" t="s">
        <v>1</v>
      </c>
      <c r="D5" s="68" t="s">
        <v>197</v>
      </c>
      <c r="E5" s="4" t="s">
        <v>11</v>
      </c>
      <c r="F5" s="4" t="s">
        <v>6</v>
      </c>
      <c r="G5" s="2" t="s">
        <v>1</v>
      </c>
      <c r="H5" s="102" t="s">
        <v>43</v>
      </c>
      <c r="I5" s="4" t="s">
        <v>11</v>
      </c>
      <c r="J5" s="4" t="s">
        <v>10</v>
      </c>
      <c r="K5" s="44" t="s">
        <v>44</v>
      </c>
      <c r="L5" s="4" t="s">
        <v>2</v>
      </c>
      <c r="M5" s="98">
        <v>0</v>
      </c>
      <c r="N5" s="98">
        <v>1</v>
      </c>
      <c r="O5" s="98">
        <v>2</v>
      </c>
      <c r="P5" s="98">
        <v>3</v>
      </c>
      <c r="Q5" s="98">
        <v>4</v>
      </c>
      <c r="R5" s="98">
        <v>5</v>
      </c>
      <c r="S5" s="98">
        <v>6</v>
      </c>
      <c r="T5" s="98">
        <v>7</v>
      </c>
      <c r="U5" s="98">
        <v>8</v>
      </c>
      <c r="V5" s="98">
        <v>9</v>
      </c>
      <c r="W5" s="98">
        <v>10</v>
      </c>
      <c r="X5" s="98">
        <v>11</v>
      </c>
      <c r="Y5" s="98">
        <v>12</v>
      </c>
      <c r="Z5" s="98">
        <v>13</v>
      </c>
      <c r="AA5" s="98">
        <v>14</v>
      </c>
      <c r="AB5" s="98">
        <v>15</v>
      </c>
      <c r="AC5" s="98">
        <v>16</v>
      </c>
      <c r="AD5" s="98">
        <v>17</v>
      </c>
      <c r="AE5" s="98">
        <v>18</v>
      </c>
      <c r="AF5" s="98">
        <v>19</v>
      </c>
      <c r="AG5" s="98">
        <v>20</v>
      </c>
      <c r="AH5" s="98">
        <v>21</v>
      </c>
      <c r="AI5" s="98">
        <v>22</v>
      </c>
      <c r="AJ5" s="98">
        <v>23</v>
      </c>
      <c r="AK5" s="98">
        <v>24</v>
      </c>
      <c r="AL5" s="98">
        <v>25</v>
      </c>
      <c r="AM5" s="98">
        <v>26</v>
      </c>
      <c r="AN5" s="98">
        <v>27</v>
      </c>
      <c r="AO5" s="98">
        <v>28</v>
      </c>
      <c r="AP5" s="98">
        <v>29</v>
      </c>
      <c r="AQ5" s="98">
        <v>30</v>
      </c>
      <c r="AR5" s="98">
        <v>31</v>
      </c>
      <c r="AS5" s="98">
        <v>32</v>
      </c>
      <c r="AT5" s="98">
        <v>33</v>
      </c>
      <c r="AU5" s="98">
        <v>34</v>
      </c>
      <c r="AV5" s="98">
        <v>35</v>
      </c>
      <c r="AW5" s="98">
        <v>36</v>
      </c>
      <c r="AX5" s="98">
        <v>37</v>
      </c>
      <c r="AY5" s="98">
        <v>38</v>
      </c>
      <c r="AZ5" s="98">
        <v>39</v>
      </c>
      <c r="BA5" s="98">
        <v>40</v>
      </c>
      <c r="BB5" s="98">
        <v>41</v>
      </c>
      <c r="BC5" s="98">
        <v>42</v>
      </c>
      <c r="BD5" s="98">
        <v>43</v>
      </c>
      <c r="BE5" s="98">
        <v>44</v>
      </c>
      <c r="BF5" s="98">
        <v>45</v>
      </c>
      <c r="BG5" s="98">
        <v>46</v>
      </c>
      <c r="BH5" s="98">
        <v>47</v>
      </c>
      <c r="BI5" s="48">
        <v>48</v>
      </c>
      <c r="BJ5" s="48">
        <v>49</v>
      </c>
      <c r="BK5" s="48">
        <v>50</v>
      </c>
      <c r="BL5" s="48">
        <v>51</v>
      </c>
      <c r="BM5" s="48">
        <v>52</v>
      </c>
      <c r="BN5" s="48">
        <v>53</v>
      </c>
      <c r="BO5" s="48">
        <v>54</v>
      </c>
      <c r="BP5" s="48">
        <v>55</v>
      </c>
      <c r="BQ5" s="48">
        <v>56</v>
      </c>
      <c r="BR5" s="48">
        <v>57</v>
      </c>
      <c r="BS5" s="48">
        <v>58</v>
      </c>
      <c r="BT5" s="48">
        <v>59</v>
      </c>
      <c r="BU5" s="48">
        <v>60</v>
      </c>
      <c r="BV5" s="48">
        <v>61</v>
      </c>
      <c r="BW5" s="48">
        <v>62</v>
      </c>
      <c r="BX5" s="48">
        <v>63</v>
      </c>
      <c r="BY5" s="48">
        <v>64</v>
      </c>
      <c r="BZ5" s="48">
        <v>65</v>
      </c>
      <c r="CA5" s="48">
        <v>66</v>
      </c>
      <c r="CB5" s="48">
        <v>67</v>
      </c>
      <c r="CC5" s="48">
        <v>68</v>
      </c>
      <c r="CD5" s="48">
        <v>69</v>
      </c>
      <c r="CE5" s="48">
        <v>70</v>
      </c>
      <c r="CF5" s="48">
        <v>71</v>
      </c>
      <c r="CG5" s="48">
        <v>72</v>
      </c>
      <c r="CH5" s="48">
        <v>73</v>
      </c>
      <c r="CI5" s="48">
        <v>74</v>
      </c>
      <c r="CJ5" s="48">
        <v>75</v>
      </c>
      <c r="CK5" s="48">
        <v>76</v>
      </c>
      <c r="CL5" s="48">
        <v>77</v>
      </c>
      <c r="CM5" s="48">
        <v>78</v>
      </c>
      <c r="CN5" s="48">
        <v>79</v>
      </c>
      <c r="CO5" s="48">
        <v>80</v>
      </c>
      <c r="CP5" s="48">
        <v>81</v>
      </c>
      <c r="CQ5" s="48">
        <v>82</v>
      </c>
      <c r="CR5" s="48">
        <v>83</v>
      </c>
      <c r="CS5" s="48">
        <v>84</v>
      </c>
      <c r="CT5" s="48">
        <v>85</v>
      </c>
      <c r="CU5" s="48">
        <v>86</v>
      </c>
      <c r="CV5" s="48">
        <v>87</v>
      </c>
      <c r="CW5" s="48">
        <v>88</v>
      </c>
      <c r="CX5" s="48">
        <v>89</v>
      </c>
      <c r="CY5" s="48">
        <v>90</v>
      </c>
      <c r="CZ5" s="48">
        <v>91</v>
      </c>
      <c r="DA5" s="48">
        <v>92</v>
      </c>
      <c r="DB5" s="48">
        <v>93</v>
      </c>
      <c r="DC5" s="48">
        <v>94</v>
      </c>
      <c r="DD5" s="48">
        <v>95</v>
      </c>
      <c r="DE5" s="48">
        <v>96</v>
      </c>
      <c r="DF5" s="48">
        <v>97</v>
      </c>
      <c r="DG5" s="48">
        <v>98</v>
      </c>
      <c r="DH5" s="48">
        <v>99</v>
      </c>
      <c r="DI5" s="48">
        <v>100</v>
      </c>
      <c r="DJ5" s="48">
        <v>101</v>
      </c>
      <c r="DK5" s="48">
        <v>102</v>
      </c>
      <c r="DL5" s="48">
        <v>103</v>
      </c>
      <c r="DM5" s="48">
        <v>104</v>
      </c>
      <c r="DN5" s="48">
        <v>105</v>
      </c>
      <c r="DO5" s="48">
        <v>106</v>
      </c>
      <c r="DP5" s="48">
        <v>107</v>
      </c>
      <c r="DQ5" s="48">
        <v>108</v>
      </c>
      <c r="DR5" s="48">
        <v>109</v>
      </c>
      <c r="DS5" s="48">
        <v>110</v>
      </c>
      <c r="DT5" s="48">
        <v>111</v>
      </c>
      <c r="DU5" s="48">
        <v>112</v>
      </c>
      <c r="DV5" s="48">
        <v>113</v>
      </c>
      <c r="DW5" s="48">
        <v>114</v>
      </c>
      <c r="DX5" s="48">
        <v>115</v>
      </c>
      <c r="DY5" s="48">
        <v>116</v>
      </c>
      <c r="DZ5" s="48">
        <v>117</v>
      </c>
      <c r="EA5" s="48">
        <v>118</v>
      </c>
      <c r="EB5" s="48">
        <v>119</v>
      </c>
      <c r="EC5" s="48">
        <v>120</v>
      </c>
      <c r="ED5" s="48">
        <v>121</v>
      </c>
      <c r="EE5" s="48">
        <v>122</v>
      </c>
      <c r="EF5" s="48">
        <v>123</v>
      </c>
      <c r="EG5" s="48">
        <v>124</v>
      </c>
      <c r="EH5" s="48">
        <v>125</v>
      </c>
      <c r="EI5" s="48">
        <v>126</v>
      </c>
      <c r="EJ5" s="48">
        <v>127</v>
      </c>
      <c r="EK5" s="48">
        <v>128</v>
      </c>
      <c r="EL5" s="48">
        <v>129</v>
      </c>
      <c r="EM5" s="48">
        <v>130</v>
      </c>
      <c r="EN5" s="48">
        <v>131</v>
      </c>
      <c r="EO5" s="48">
        <v>132</v>
      </c>
      <c r="EP5" s="48">
        <v>133</v>
      </c>
      <c r="EQ5" s="48">
        <v>134</v>
      </c>
      <c r="ER5" s="48">
        <v>135</v>
      </c>
      <c r="ES5" s="48">
        <v>136</v>
      </c>
      <c r="ET5" s="48">
        <v>137</v>
      </c>
      <c r="EU5" s="48">
        <v>138</v>
      </c>
      <c r="EV5" s="48">
        <v>139</v>
      </c>
      <c r="EW5" s="48">
        <v>140</v>
      </c>
      <c r="EX5" s="48">
        <v>141</v>
      </c>
      <c r="EY5" s="48">
        <v>142</v>
      </c>
      <c r="EZ5" s="48">
        <v>143</v>
      </c>
      <c r="FA5" s="48">
        <v>144</v>
      </c>
      <c r="FB5" s="48">
        <v>145</v>
      </c>
      <c r="FC5" s="48">
        <v>146</v>
      </c>
      <c r="FD5" s="48">
        <v>147</v>
      </c>
      <c r="FE5" s="48">
        <v>148</v>
      </c>
      <c r="FF5" s="48">
        <v>149</v>
      </c>
      <c r="FG5" s="48">
        <v>150</v>
      </c>
      <c r="FH5" s="48">
        <v>151</v>
      </c>
      <c r="FI5" s="48">
        <v>152</v>
      </c>
      <c r="FJ5" s="48">
        <v>153</v>
      </c>
      <c r="FK5" s="48">
        <v>154</v>
      </c>
      <c r="FL5" s="48">
        <v>155</v>
      </c>
      <c r="FM5" s="48">
        <v>156</v>
      </c>
      <c r="FN5" s="48">
        <v>157</v>
      </c>
      <c r="FO5" s="48">
        <v>158</v>
      </c>
      <c r="FP5" s="48">
        <v>159</v>
      </c>
      <c r="FQ5" s="48">
        <v>160</v>
      </c>
      <c r="FR5" s="48">
        <v>161</v>
      </c>
      <c r="FS5" s="48">
        <v>162</v>
      </c>
      <c r="FT5" s="48">
        <v>163</v>
      </c>
      <c r="FU5" s="48">
        <v>164</v>
      </c>
      <c r="FV5" s="48">
        <v>165</v>
      </c>
      <c r="FW5" s="48">
        <v>166</v>
      </c>
      <c r="FX5" s="48">
        <v>167</v>
      </c>
      <c r="FY5" s="48">
        <v>168</v>
      </c>
      <c r="FZ5" s="48">
        <v>169</v>
      </c>
      <c r="GA5" s="48">
        <v>170</v>
      </c>
      <c r="GB5" s="48">
        <v>171</v>
      </c>
      <c r="GC5" s="48">
        <v>172</v>
      </c>
      <c r="GD5" s="48">
        <v>173</v>
      </c>
      <c r="GE5" s="48">
        <v>174</v>
      </c>
      <c r="GF5" s="48">
        <v>175</v>
      </c>
      <c r="GG5" s="48">
        <v>176</v>
      </c>
      <c r="GH5" s="48">
        <v>177</v>
      </c>
      <c r="GI5" s="48">
        <v>178</v>
      </c>
      <c r="GJ5" s="48">
        <v>179</v>
      </c>
      <c r="GK5" s="48">
        <v>180</v>
      </c>
      <c r="GL5" s="103" t="s">
        <v>67</v>
      </c>
      <c r="GM5" s="181"/>
      <c r="GN5" s="45"/>
      <c r="GO5" s="103"/>
      <c r="GP5" s="103"/>
      <c r="GQ5" s="180" t="e">
        <f>TRIM(MID(GR4,FIND("i=",GR4)+2,5))</f>
        <v>#VALUE!</v>
      </c>
      <c r="GR5" s="125" t="e">
        <f ca="1">IF(TRIM(MID(GR4,FIND("i=",GR4)+2,5))="1",+"Reposition index "&amp;GQ3&amp;" to the left of index "&amp;MID(GU6,FIND("?",SUBSTITUTE(GU6,",","?",1))+1,FIND("?",SUBSTITUTE(GU6,",","?",2))-FIND("?",SUBSTITUTE(GU6,",","?",1))-1),IF(VALUE(TRIM(MID(GR4,FIND("i=",GR4)+2,5)))=TRIM(GQ1)-1,"Reposition index "&amp;GQ3&amp;" to the right of index "&amp;OFFSET(GQ5,TRIM(GQ1)-1,0)," Reposition index "&amp;GQ3&amp;" between indices "&amp;OFFSET(GQ5,GQ5,0)&amp;" and "&amp;OFFSET(GR5,GQ5,0)))</f>
        <v>#VALUE!</v>
      </c>
      <c r="GS5" s="81" t="s">
        <v>5</v>
      </c>
      <c r="GT5" s="82"/>
      <c r="GU5" s="240" t="s">
        <v>219</v>
      </c>
      <c r="GV5" s="169" t="str">
        <f ca="1">IF(ISNUMBER(HL4),HL4&amp;","&amp;MAX(HM6:HM15)&amp;","&amp;HN6,"")</f>
        <v>132.28,40,0</v>
      </c>
      <c r="GW5" s="243"/>
      <c r="GX5" s="99"/>
      <c r="GY5" s="99" t="s">
        <v>3</v>
      </c>
      <c r="GZ5" s="244" t="s">
        <v>38</v>
      </c>
      <c r="HA5" s="99" t="s">
        <v>39</v>
      </c>
      <c r="HB5" s="244" t="s">
        <v>185</v>
      </c>
      <c r="HC5" s="245"/>
      <c r="HD5" s="246" t="s">
        <v>4</v>
      </c>
      <c r="HE5" s="50" t="s">
        <v>0</v>
      </c>
      <c r="HF5" s="50" t="s">
        <v>1</v>
      </c>
      <c r="HG5" s="246" t="s">
        <v>19</v>
      </c>
      <c r="HH5" s="50" t="s">
        <v>3</v>
      </c>
      <c r="HI5" s="246" t="s">
        <v>46</v>
      </c>
      <c r="HJ5" s="246" t="s">
        <v>47</v>
      </c>
      <c r="HK5" s="246" t="s">
        <v>20</v>
      </c>
      <c r="HL5" s="246" t="s">
        <v>21</v>
      </c>
      <c r="HM5" s="246" t="s">
        <v>22</v>
      </c>
      <c r="HN5" s="260" t="s">
        <v>45</v>
      </c>
      <c r="HO5" s="261"/>
      <c r="HP5" s="81" t="s">
        <v>5</v>
      </c>
      <c r="HQ5" s="81"/>
      <c r="HR5" s="81"/>
      <c r="HS5" s="88" t="s">
        <v>232</v>
      </c>
      <c r="HT5" s="99" t="str">
        <f ca="1">IF(ISNUMBER(HL4),HL4&amp;","&amp;MAX(HM6:HM15)&amp;","&amp;HN6,"")</f>
        <v>132.28,40,0</v>
      </c>
      <c r="HU5" s="37"/>
      <c r="HV5" s="38"/>
      <c r="HW5" s="79" t="s">
        <v>52</v>
      </c>
      <c r="HX5" s="133" t="s">
        <v>182</v>
      </c>
      <c r="HY5" s="134" t="s">
        <v>39</v>
      </c>
      <c r="HZ5" s="135" t="s">
        <v>181</v>
      </c>
      <c r="IA5" s="93" t="str">
        <f>"Location index i to be repositioned "</f>
        <v xml:space="preserve">Location index i to be repositioned </v>
      </c>
      <c r="IB5" s="92" t="s">
        <v>49</v>
      </c>
      <c r="IC5" s="230" t="s">
        <v>231</v>
      </c>
      <c r="ID5" s="92" t="s">
        <v>230</v>
      </c>
      <c r="IE5" s="92" t="s">
        <v>50</v>
      </c>
      <c r="IF5" s="229" t="s">
        <v>75</v>
      </c>
      <c r="IG5" s="234" t="s">
        <v>53</v>
      </c>
      <c r="IH5" s="92" t="s">
        <v>77</v>
      </c>
      <c r="II5" s="110" t="s">
        <v>55</v>
      </c>
      <c r="IJ5" s="107" t="s">
        <v>74</v>
      </c>
      <c r="IK5" s="108" t="s">
        <v>51</v>
      </c>
      <c r="IL5" s="109" t="s">
        <v>73</v>
      </c>
      <c r="IM5" s="228" t="s">
        <v>229</v>
      </c>
      <c r="IN5" s="235" t="s">
        <v>53</v>
      </c>
      <c r="IO5" s="108" t="s">
        <v>76</v>
      </c>
      <c r="IP5" s="109" t="s">
        <v>54</v>
      </c>
      <c r="IS5" s="144" t="s">
        <v>5</v>
      </c>
      <c r="IT5" s="97" t="s">
        <v>206</v>
      </c>
      <c r="IU5" s="97" t="s">
        <v>199</v>
      </c>
      <c r="IV5" s="97" t="s">
        <v>200</v>
      </c>
      <c r="IW5" s="97" t="s">
        <v>207</v>
      </c>
    </row>
    <row r="6" spans="1:264" ht="15" customHeight="1" thickBot="1" x14ac:dyDescent="0.25">
      <c r="A6" s="287">
        <v>1.25</v>
      </c>
      <c r="B6" s="1">
        <v>1</v>
      </c>
      <c r="C6" s="7" t="str">
        <f>IF(ISNUMBER(D6),IF(B6&lt;=$H$6,1,IF(B6&lt;=$H$6+$H$7,2,IF(B6&lt;=$H$6+$H$7+$H$8,3,IF(B6&lt;=$H$6+$H$7+$H$8+$H$9,4,IF(B6&lt;=$H$6+$H$7+$H$8+$H$9+$H$10,5,IF(B6&lt;=$H$6+$H$7+$H$8+$H$9+$H$10+$H$11,6,IF(B6&lt;=$H$6+$H$7+$H$8+$H$9+$H$10+$H$11+$H$12,7,IF(B6&lt;=$H$6+$H$7+$H$8+$H$9+$H$10+$H$11+$H$12+$H$13,8,IF(B6&lt;=$H$6+$H$7+$H$8+$H$9+$H$10+$H$11+$H$12+$H$13+$H$14,9,10))))))))),"")</f>
        <v/>
      </c>
      <c r="D6" s="94"/>
      <c r="E6" s="34" t="str">
        <f t="shared" ref="E6:E37" si="0">IF(ISNUMBER(D6),IF(C6&lt;&gt;C5,INDEX($M$6:$GL$56,1,D6+1),INDEX($M$6:$GL$56,MIN(D6,D5)+1,MAX(D6,D5)+1))+IF(C6&lt;&gt;C7,INDEX($M$6:$GL$56,1,D6+1),0),"")</f>
        <v/>
      </c>
      <c r="F6" s="1" t="str">
        <f ca="1">IF(ISNUMBER(D6),OFFSET($A$5,D6,0),"")</f>
        <v/>
      </c>
      <c r="G6" s="1">
        <v>1</v>
      </c>
      <c r="H6" s="112">
        <v>32</v>
      </c>
      <c r="I6" s="129">
        <f>IF(H6&gt;0,SUMIF($C$6:$C$55,G6,$E$6:$E$55),"")</f>
        <v>0</v>
      </c>
      <c r="J6" s="24">
        <f>IF(H6&gt;0,SUMIF($C$6:$C$54,G6,$F$6:$F$54),"")</f>
        <v>0</v>
      </c>
      <c r="K6" s="9">
        <f>IF(H2=1,0,MAX(I6:I15)-MIN(I6:I15))</f>
        <v>0</v>
      </c>
      <c r="L6" s="3" t="s">
        <v>33</v>
      </c>
      <c r="M6" s="294" t="s">
        <v>17</v>
      </c>
      <c r="N6" s="295">
        <v>2.04</v>
      </c>
      <c r="O6" s="295">
        <v>3.22</v>
      </c>
      <c r="P6" s="295">
        <v>3.9</v>
      </c>
      <c r="Q6" s="295">
        <v>5.14</v>
      </c>
      <c r="R6" s="295">
        <v>4.6399999999999997</v>
      </c>
      <c r="S6" s="295">
        <v>20.12</v>
      </c>
      <c r="T6" s="295">
        <v>1.8</v>
      </c>
      <c r="U6" s="295">
        <v>4.53</v>
      </c>
      <c r="V6" s="295">
        <v>5.07</v>
      </c>
      <c r="W6" s="295">
        <v>4.91</v>
      </c>
      <c r="X6" s="295">
        <v>3.56</v>
      </c>
      <c r="Y6" s="295">
        <v>4.59</v>
      </c>
      <c r="Z6" s="295">
        <v>4.7300000000000004</v>
      </c>
      <c r="AA6" s="295">
        <v>3.68</v>
      </c>
      <c r="AB6" s="295">
        <v>0.66</v>
      </c>
      <c r="AC6" s="295">
        <v>18.54</v>
      </c>
      <c r="AD6" s="295">
        <v>21.83</v>
      </c>
      <c r="AE6" s="295">
        <v>18.23</v>
      </c>
      <c r="AF6" s="295">
        <v>3.14</v>
      </c>
      <c r="AG6" s="295">
        <v>1.2</v>
      </c>
      <c r="AH6" s="295">
        <v>1.25</v>
      </c>
      <c r="AI6" s="295">
        <v>0.68</v>
      </c>
      <c r="AJ6" s="295">
        <v>1.93</v>
      </c>
      <c r="AK6" s="295">
        <v>4.8</v>
      </c>
      <c r="AL6" s="295">
        <v>4.42</v>
      </c>
      <c r="AM6" s="295">
        <v>4.3899999999999997</v>
      </c>
      <c r="AN6" s="295">
        <v>3.35</v>
      </c>
      <c r="AO6" s="295">
        <v>4.57</v>
      </c>
      <c r="AP6" s="295">
        <v>17.63</v>
      </c>
      <c r="AQ6" s="295">
        <v>4.1100000000000003</v>
      </c>
      <c r="AR6" s="295">
        <v>4.25</v>
      </c>
      <c r="AS6" s="295">
        <v>2.61</v>
      </c>
      <c r="AT6" s="278">
        <v>99999</v>
      </c>
      <c r="AU6" s="278">
        <v>99999</v>
      </c>
      <c r="AV6" s="278">
        <v>99999</v>
      </c>
      <c r="AW6" s="278">
        <v>99999</v>
      </c>
      <c r="AX6" s="278">
        <v>99999</v>
      </c>
      <c r="AY6" s="278">
        <v>99999</v>
      </c>
      <c r="AZ6" s="278">
        <v>99999</v>
      </c>
      <c r="BA6" s="278">
        <v>99999</v>
      </c>
      <c r="BB6" s="278">
        <v>99999</v>
      </c>
      <c r="BC6" s="278">
        <v>99999</v>
      </c>
      <c r="BD6" s="278">
        <v>99999</v>
      </c>
      <c r="BE6" s="278">
        <v>99999</v>
      </c>
      <c r="BF6" s="278">
        <v>99999</v>
      </c>
      <c r="BG6" s="278">
        <v>99999</v>
      </c>
      <c r="BH6" s="278">
        <v>99999</v>
      </c>
      <c r="BI6" s="278">
        <v>99999</v>
      </c>
      <c r="BJ6" s="278">
        <v>99999</v>
      </c>
      <c r="BK6" s="278">
        <v>99999</v>
      </c>
      <c r="BL6" s="278">
        <v>99999</v>
      </c>
      <c r="BM6" s="278">
        <v>99999</v>
      </c>
      <c r="BN6" s="278">
        <v>99999</v>
      </c>
      <c r="BO6" s="278">
        <v>99999</v>
      </c>
      <c r="BP6" s="278">
        <v>99999</v>
      </c>
      <c r="BQ6" s="278">
        <v>99999</v>
      </c>
      <c r="BR6" s="278">
        <v>99999</v>
      </c>
      <c r="BS6" s="278">
        <v>99999</v>
      </c>
      <c r="BT6" s="278">
        <v>99999</v>
      </c>
      <c r="BU6" s="278">
        <v>99999</v>
      </c>
      <c r="BV6" s="278">
        <v>99999</v>
      </c>
      <c r="BW6" s="278">
        <v>99999</v>
      </c>
      <c r="BX6" s="278">
        <v>99999</v>
      </c>
      <c r="BY6" s="278">
        <v>99999</v>
      </c>
      <c r="BZ6" s="278">
        <v>99999</v>
      </c>
      <c r="CA6" s="278">
        <v>99999</v>
      </c>
      <c r="CB6" s="278">
        <v>99999</v>
      </c>
      <c r="CC6" s="278">
        <v>99999</v>
      </c>
      <c r="CD6" s="278">
        <v>99999</v>
      </c>
      <c r="CE6" s="278">
        <v>99999</v>
      </c>
      <c r="CF6" s="278">
        <v>99999</v>
      </c>
      <c r="CG6" s="278">
        <v>99999</v>
      </c>
      <c r="CH6" s="278">
        <v>99999</v>
      </c>
      <c r="CI6" s="278">
        <v>99999</v>
      </c>
      <c r="CJ6" s="278">
        <v>99999</v>
      </c>
      <c r="CK6" s="278">
        <v>99999</v>
      </c>
      <c r="CL6" s="278">
        <v>99999</v>
      </c>
      <c r="CM6" s="278">
        <v>99999</v>
      </c>
      <c r="CN6" s="278">
        <v>99999</v>
      </c>
      <c r="CO6" s="278">
        <v>99999</v>
      </c>
      <c r="CP6" s="278">
        <v>99999</v>
      </c>
      <c r="CQ6" s="278">
        <v>99999</v>
      </c>
      <c r="CR6" s="278">
        <v>99999</v>
      </c>
      <c r="CS6" s="278">
        <v>99999</v>
      </c>
      <c r="CT6" s="278">
        <v>99999</v>
      </c>
      <c r="CU6" s="278">
        <v>99999</v>
      </c>
      <c r="CV6" s="278">
        <v>99999</v>
      </c>
      <c r="CW6" s="278">
        <v>99999</v>
      </c>
      <c r="CX6" s="278">
        <v>99999</v>
      </c>
      <c r="CY6" s="278">
        <v>99999</v>
      </c>
      <c r="CZ6" s="278">
        <v>99999</v>
      </c>
      <c r="DA6" s="278">
        <v>99999</v>
      </c>
      <c r="DB6" s="278">
        <v>99999</v>
      </c>
      <c r="DC6" s="278">
        <v>99999</v>
      </c>
      <c r="DD6" s="278">
        <v>99999</v>
      </c>
      <c r="DE6" s="278">
        <v>99999</v>
      </c>
      <c r="DF6" s="278">
        <v>99999</v>
      </c>
      <c r="DG6" s="278">
        <v>99999</v>
      </c>
      <c r="DH6" s="278">
        <v>99999</v>
      </c>
      <c r="DI6" s="278">
        <v>99999</v>
      </c>
      <c r="DJ6" s="278">
        <v>99999</v>
      </c>
      <c r="DK6" s="278">
        <v>99999</v>
      </c>
      <c r="DL6" s="278">
        <v>99999</v>
      </c>
      <c r="DM6" s="278">
        <v>99999</v>
      </c>
      <c r="DN6" s="278">
        <v>99999</v>
      </c>
      <c r="DO6" s="278">
        <v>99999</v>
      </c>
      <c r="DP6" s="278">
        <v>99999</v>
      </c>
      <c r="DQ6" s="278">
        <v>99999</v>
      </c>
      <c r="DR6" s="278">
        <v>99999</v>
      </c>
      <c r="DS6" s="278">
        <v>99999</v>
      </c>
      <c r="DT6" s="278">
        <v>99999</v>
      </c>
      <c r="DU6" s="278">
        <v>99999</v>
      </c>
      <c r="DV6" s="278">
        <v>99999</v>
      </c>
      <c r="DW6" s="278">
        <v>99999</v>
      </c>
      <c r="DX6" s="278">
        <v>99999</v>
      </c>
      <c r="DY6" s="278">
        <v>99999</v>
      </c>
      <c r="DZ6" s="278">
        <v>99999</v>
      </c>
      <c r="EA6" s="278">
        <v>99999</v>
      </c>
      <c r="EB6" s="278">
        <v>99999</v>
      </c>
      <c r="EC6" s="278">
        <v>99999</v>
      </c>
      <c r="ED6" s="278">
        <v>99999</v>
      </c>
      <c r="EE6" s="278">
        <v>99999</v>
      </c>
      <c r="EF6" s="278">
        <v>99999</v>
      </c>
      <c r="EG6" s="278">
        <v>99999</v>
      </c>
      <c r="EH6" s="278">
        <v>99999</v>
      </c>
      <c r="EI6" s="278">
        <v>99999</v>
      </c>
      <c r="EJ6" s="278">
        <v>99999</v>
      </c>
      <c r="EK6" s="278">
        <v>99999</v>
      </c>
      <c r="EL6" s="278">
        <v>99999</v>
      </c>
      <c r="EM6" s="278">
        <v>99999</v>
      </c>
      <c r="EN6" s="278">
        <v>99999</v>
      </c>
      <c r="EO6" s="278">
        <v>99999</v>
      </c>
      <c r="EP6" s="278">
        <v>99999</v>
      </c>
      <c r="EQ6" s="278">
        <v>99999</v>
      </c>
      <c r="ER6" s="278">
        <v>99999</v>
      </c>
      <c r="ES6" s="278">
        <v>99999</v>
      </c>
      <c r="ET6" s="278">
        <v>99999</v>
      </c>
      <c r="EU6" s="278">
        <v>99999</v>
      </c>
      <c r="EV6" s="278">
        <v>99999</v>
      </c>
      <c r="EW6" s="278">
        <v>99999</v>
      </c>
      <c r="EX6" s="278">
        <v>99999</v>
      </c>
      <c r="EY6" s="278">
        <v>99999</v>
      </c>
      <c r="EZ6" s="278">
        <v>99999</v>
      </c>
      <c r="FA6" s="278">
        <v>99999</v>
      </c>
      <c r="FB6" s="278">
        <v>99999</v>
      </c>
      <c r="FC6" s="278">
        <v>99999</v>
      </c>
      <c r="FD6" s="278">
        <v>99999</v>
      </c>
      <c r="FE6" s="278">
        <v>99999</v>
      </c>
      <c r="FF6" s="278">
        <v>99999</v>
      </c>
      <c r="FG6" s="278">
        <v>99999</v>
      </c>
      <c r="FH6" s="278">
        <v>99999</v>
      </c>
      <c r="FI6" s="278">
        <v>99999</v>
      </c>
      <c r="FJ6" s="278">
        <v>99999</v>
      </c>
      <c r="FK6" s="278">
        <v>99999</v>
      </c>
      <c r="FL6" s="278">
        <v>99999</v>
      </c>
      <c r="FM6" s="278">
        <v>99999</v>
      </c>
      <c r="FN6" s="278">
        <v>99999</v>
      </c>
      <c r="FO6" s="278">
        <v>99999</v>
      </c>
      <c r="FP6" s="278">
        <v>99999</v>
      </c>
      <c r="FQ6" s="278">
        <v>99999</v>
      </c>
      <c r="FR6" s="278">
        <v>99999</v>
      </c>
      <c r="FS6" s="278">
        <v>99999</v>
      </c>
      <c r="FT6" s="278">
        <v>99999</v>
      </c>
      <c r="FU6" s="278">
        <v>99999</v>
      </c>
      <c r="FV6" s="278">
        <v>99999</v>
      </c>
      <c r="FW6" s="278">
        <v>99999</v>
      </c>
      <c r="FX6" s="278">
        <v>99999</v>
      </c>
      <c r="FY6" s="278">
        <v>99999</v>
      </c>
      <c r="FZ6" s="278">
        <v>99999</v>
      </c>
      <c r="GA6" s="278">
        <v>99999</v>
      </c>
      <c r="GB6" s="278">
        <v>99999</v>
      </c>
      <c r="GC6" s="278">
        <v>99999</v>
      </c>
      <c r="GD6" s="278">
        <v>99999</v>
      </c>
      <c r="GE6" s="278">
        <v>99999</v>
      </c>
      <c r="GF6" s="278">
        <v>99999</v>
      </c>
      <c r="GG6" s="278">
        <v>99999</v>
      </c>
      <c r="GH6" s="278">
        <v>99999</v>
      </c>
      <c r="GI6" s="150">
        <v>99999</v>
      </c>
      <c r="GJ6" s="150">
        <v>99999</v>
      </c>
      <c r="GK6" s="150">
        <v>99999</v>
      </c>
      <c r="GL6" s="48">
        <v>0</v>
      </c>
      <c r="GM6" s="99"/>
      <c r="GN6" s="99"/>
      <c r="GO6" s="179"/>
      <c r="GP6" s="50"/>
      <c r="GQ6" s="50">
        <f>+GQ3</f>
        <v>100</v>
      </c>
      <c r="GR6" s="104">
        <f>+GQ3</f>
        <v>100</v>
      </c>
      <c r="GS6" s="50">
        <f>IF(ROW()-5&lt;=$GQ$1-1,ROW()-5,"")</f>
        <v>1</v>
      </c>
      <c r="GT6" s="82"/>
      <c r="GU6" s="175" t="str">
        <f>+GQ3&amp;","&amp;GS3</f>
        <v>100,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6" s="170" t="str">
        <f t="dataTable" ref="GV6:GV185" dt2D="0" dtr="0" r1="HD1" ca="1"/>
        <v>1399989.1,2.5,0</v>
      </c>
      <c r="GW6" s="247">
        <f>FIND(CHAR(1),SUBSTITUTE(GV6,",",CHAR(1),1))</f>
        <v>10</v>
      </c>
      <c r="GX6" s="101">
        <f>FIND(CHAR(1),SUBSTITUTE(GV6,",",CHAR(1),2))</f>
        <v>14</v>
      </c>
      <c r="GY6" s="167">
        <f t="shared" ref="GY6:GY48" si="1">_xlfn.NUMBERVALUE(IF(AND(GS6&lt;&gt;$GQ$3,GS6&lt;=$GQ$1-1),_xlfn.NUMBERVALUE(MID(GV6,1,GW6-1)),99999))</f>
        <v>1399989.1</v>
      </c>
      <c r="GZ6" s="99">
        <f>_xlfn.NUMBERVALUE(IF(GS6&lt;&gt;$GQ$3,MID(GV6,GW6+1,GX6-GW6-1),99999))</f>
        <v>2.5</v>
      </c>
      <c r="HA6" s="99">
        <f t="shared" ref="HA6:HA37" si="2">_xlfn.NUMBERVALUE(IF(GS6&lt;&gt;$HN$3,MID(GV6,GX6+1,LEN(GV6)-GX6),99999))</f>
        <v>0</v>
      </c>
      <c r="HB6" s="248" t="str">
        <f t="shared" ref="HB6:HB54" si="3">IF(OR(GS6&gt;$J$2,ISNUMBER(GS6)=FALSE),"-",IF(AND(GY6&lt;&gt;99999,GZ6&lt;=$L$2,HA6&lt;=$P$2),"FEAS.","NFS"))</f>
        <v>FEAS.</v>
      </c>
      <c r="HC6" s="173"/>
      <c r="HD6" s="249">
        <f>IF(HE6&lt;$HC$1,FIND(CHAR(1),SUBSTITUTE($HD$1,",",CHAR(1),HE6)),"")</f>
        <v>3</v>
      </c>
      <c r="HE6" s="50">
        <v>1</v>
      </c>
      <c r="HF6" s="173">
        <f>IF(HE6&lt;=$HC$1-1,IF(HE6&lt;=$HK$6,1,IF(HE6&lt;=$HK$6+$HK$7,2,IF(HE6&lt;=$HK$6+$HK$7+$HK$8,3,IF(HE6&lt;=$HK$6+$HK$7+$HK$8+$HK$9,4,IF(HE6&lt;=$HK$6+$HK$7+$HK$8+$HK$9+$HK$10,5,IF(HE6&lt;=$HK$6+$HK$7+$HK$8+$HK$9+$HK$10+$HK$11,6,IF(HE6&lt;=$HK$6+$HK$7+$HK$8+$HK$9+$HK$10+$HK$11+$HK$12,7,IF(HE6&lt;=$HK$6+$HK$7+$HK$8+$HK$9+$HK$10+$HK$11+$HK$12+$HK$13,8,IF(HE6&lt;=$HK$6+$HK$7+$HK$8+$HK$9+$HK$10+$HK$11+$HK$12+$HK$13+$HK$14,9,10))))))))),"")</f>
        <v>1</v>
      </c>
      <c r="HG6" s="173">
        <f>IF(HE6&lt;=$HC$1-1,VALUE(MID($HD$1,1,HD6-1)),"")</f>
        <v>15</v>
      </c>
      <c r="HH6" s="285" cm="1">
        <f t="array" ref="HH6">IF(HE6&lt;=$HC$1-1,IF(HF6&lt;&gt;HF5,INDEX($M$6:$GK$185,1,HG6+1),INDEX($M$6:$GK$185,MIN(HG6,HG5)+1,MAX(HG6,HG5)+1))+IF(HF6&lt;&gt;HF7,INDEX($M$6:$GK$185,1,HG6+1),0),"")</f>
        <v>0.66</v>
      </c>
      <c r="HI6" s="50">
        <f t="shared" ref="HI6:HI37" ca="1" si="4">IF(HE6&lt;=$HC$1-1,OFFSET($A$5,HG6,0),"")</f>
        <v>1.25</v>
      </c>
      <c r="HJ6" s="50">
        <v>1</v>
      </c>
      <c r="HK6" s="250">
        <v>32</v>
      </c>
      <c r="HL6" s="251">
        <f>IF(HK6&gt;0,SUMIF($HF$6:$HF$55,HJ6,$HH$6:$HH$55),"")</f>
        <v>132.28</v>
      </c>
      <c r="HM6" s="252">
        <f ca="1">IF(HK6&gt;0,SUMIF($HF$6:$HF$55,HJ6,$HI$6:$HI$55),"")</f>
        <v>40</v>
      </c>
      <c r="HN6" s="262">
        <f>IF(COUNTIF(HK6:HK15,"&gt;0")=1,0,MAX(HL6:HL15)-MIN(HL6:HL15))</f>
        <v>0</v>
      </c>
      <c r="HO6" s="158">
        <f ca="1">IF(AND(ISNUMBER(HM6)=TRUE,HM6&gt;$L$2),HM6-$L$2,0)</f>
        <v>0</v>
      </c>
      <c r="HP6" s="158">
        <f>IF(ROW()-5&lt;=$GQ$3,ROW()-5,"")</f>
        <v>1</v>
      </c>
      <c r="HQ6" s="159" t="str">
        <f>IF(AND(ISNUMBER(HP6),ISNUMBER(FIND(","&amp;HP6&amp;",",$HS$3))), IF(HP6=$HQ$3,"N/A",SUBSTITUTE($HS$3,","&amp;$HQ$3&amp;",",","&amp;-HP6&amp;",",1)),"")</f>
        <v>N/A</v>
      </c>
      <c r="HR6" s="160" t="str">
        <f>IF(ISNUMBER(HP6), IF(ISNUMBER(FIND("N/A",HQ6)),"N/A",SUBSTITUTE(HQ6,","&amp;HP6&amp;",",","&amp;$HQ$3&amp;",")), " ")</f>
        <v>N/A</v>
      </c>
      <c r="HS6" s="176" t="str">
        <f>IF(ISNUMBER(HP6),IF(ISNUMBER(FIND("N/A",HR6)),"N/A",SUBSTITUTE(SUBSTITUTE(SUBSTITUTE(HR6,"-",""),",","",1),",","",$HT$1)),"")</f>
        <v>N/A</v>
      </c>
      <c r="HT6" s="99" t="str">
        <f t="dataTable" ref="HT6:HT182" dt2D="0" dtr="0" r1="HD1" ca="1"/>
        <v/>
      </c>
      <c r="HU6" s="157" t="e">
        <f>FIND(CHAR(1),SUBSTITUTE(HT6,",",CHAR(1),1))</f>
        <v>#VALUE!</v>
      </c>
      <c r="HV6" s="161" t="e">
        <f>FIND(CHAR(1),SUBSTITUTE(HT6,",",CHAR(1),2))</f>
        <v>#VALUE!</v>
      </c>
      <c r="HW6" s="161">
        <f>_xlfn.NUMBERVALUE(IF(HP6&lt;&gt;$HQ$3,_xlfn.NUMBERVALUE(MID(HT6,1,HU6-1)),99999))</f>
        <v>99999</v>
      </c>
      <c r="HX6" s="161">
        <f>_xlfn.NUMBERVALUE(IF(HP6&lt;&gt;$HQ$3,MID(HT6,HU6+1,HV6-HU6-1),99999))</f>
        <v>99999</v>
      </c>
      <c r="HY6" s="161">
        <f>_xlfn.NUMBERVALUE(IF(HP6&lt;&gt;$HQ$3,MID(HT6,HV6+1,LEN(HT6)-HV6),99999))</f>
        <v>99999</v>
      </c>
      <c r="HZ6" s="162">
        <f>IF(AND(HW6&gt;0,HW6&lt;&gt;99999),HW6,99999)</f>
        <v>99999</v>
      </c>
      <c r="IA6" s="172">
        <f>IF(HP6&lt;=$J$2,HP6,99999)</f>
        <v>1</v>
      </c>
      <c r="IB6" s="173" t="str">
        <f ca="1">IF(IJ6&lt;99999,IF($GQ$3&lt;&gt;IJ6,IB6,$GR$4),99999)</f>
        <v>2444.8 at i=  2</v>
      </c>
      <c r="IC6" s="56">
        <f ca="1">IF(IB6="-", "-", FIND(CHAR(1),SUBSTITUTE(IB6," ",CHAR(1),1)))</f>
        <v>7</v>
      </c>
      <c r="ID6" s="167">
        <f ca="1">IF(IA6&lt;&gt;99999,_xlfn.NUMBERVALUE(MID(IB6,1,IC6-1)),"-")</f>
        <v>2444.8000000000002</v>
      </c>
      <c r="IE6" s="186" t="str">
        <f ca="1">IF(IA6=99999,"-",IF($GQ$3&lt;&gt;IA6,IE6,$GR$5))</f>
        <v xml:space="preserve"> Reposition index 1 between indices 2 and 98</v>
      </c>
      <c r="IF6" s="50">
        <v>1</v>
      </c>
      <c r="IG6" s="138" t="e">
        <f ca="1">MIN($ID$6:$ID$182)</f>
        <v>#VALUE!</v>
      </c>
      <c r="IH6" s="91" t="e">
        <f ca="1">IF(IG6="-","-",MATCH(IG6,$ID$6:$ID$182,0))</f>
        <v>#VALUE!</v>
      </c>
      <c r="II6" s="185" t="e">
        <f ca="1">IF(IH6="-","-",OFFSET($IE$5,IH6,0))</f>
        <v>#VALUE!</v>
      </c>
      <c r="IJ6" s="120">
        <f t="shared" ref="IJ6:IJ25" si="5">IF(HP6&lt;=$J$2,HP6,99999)</f>
        <v>1</v>
      </c>
      <c r="IK6" s="56">
        <f>IF(IJ6&lt;99999,IF($HQ$3&lt;&gt;IJ6,IK6, $HQ$4),99999)</f>
        <v>147</v>
      </c>
      <c r="IL6" s="137">
        <f>IF(IJ6=99999,"-", IF($HQ$3&lt;&gt;IJ6,IL6, $HR$4))</f>
        <v>1199990.04</v>
      </c>
      <c r="IM6" s="1">
        <v>1</v>
      </c>
      <c r="IN6" s="96">
        <f ca="1">MIN($IL$6:$IL$182)</f>
        <v>2452.8000000000002</v>
      </c>
      <c r="IO6" s="1">
        <f ca="1">IF(IN6="-","-",MATCH(IN6,$IL$6:$IL$182,0))</f>
        <v>20</v>
      </c>
      <c r="IP6" s="1" t="str">
        <f ca="1">IF(IO6="-","-",OFFSET($IJ$5,IO6,0)&amp;" and "&amp;OFFSET($IK$5,IO6,0))</f>
        <v>20 and 35</v>
      </c>
      <c r="IR6" s="58" t="s">
        <v>201</v>
      </c>
      <c r="IS6" s="145" t="s">
        <v>209</v>
      </c>
      <c r="IT6" s="95"/>
      <c r="IU6" s="95"/>
      <c r="IW6" s="96"/>
      <c r="IX6" s="58" t="s">
        <v>203</v>
      </c>
      <c r="IY6" s="146" t="str">
        <f>+IW7&amp;","&amp;IW8&amp;","&amp;IW9&amp;","&amp;IW10&amp;","&amp;IW11&amp;","&amp;IW12&amp;","&amp;IW13&amp;","&amp;IW14&amp;","&amp;IW15&amp;","&amp;IW16&amp;","&amp;IW17&amp;","&amp;IW18&amp;","&amp;IW19&amp;","&amp;IW20&amp;","&amp;IW21&amp;","&amp;IW22&amp;","&amp;IW23&amp;","&amp;IW24&amp;","&amp;IW25&amp;","&amp;IW26&amp;","&amp;IW27&amp;","&amp;IW28&amp;","&amp;IW29&amp;","&amp;IW30&amp;","&amp;IW31&amp;","&amp;IW32&amp;","&amp;IW33&amp;","&amp;IW34&amp;","&amp;IW35&amp;","&amp;IW36&amp;","&amp;IW37&amp;","&amp;IW38&amp;","&amp;IW39&amp;","&amp;IW40&amp;","&amp;IW41&amp;","&amp;IW42&amp;","&amp;IW43&amp;","&amp;IW44&amp;","&amp;IW45&amp;","&amp;IW46&amp;","</f>
        <v>1,2,3,4,5,6,7,8,9,10,11,12,13,14,15,16,17,18,19,20,21,22,23,24,25,26,27,28,29,30,31,32,33,34,35,36,37,38,39,40,</v>
      </c>
      <c r="JD6" s="58" t="s">
        <v>202</v>
      </c>
    </row>
    <row r="7" spans="1:264" ht="15" customHeight="1" thickBot="1" x14ac:dyDescent="0.25">
      <c r="A7" s="287">
        <v>1.25</v>
      </c>
      <c r="B7" s="1">
        <v>2</v>
      </c>
      <c r="C7" s="7" t="str">
        <f t="shared" ref="C7:C54" si="6">IF(ISNUMBER(D7),IF(B7&lt;=$H$6,1,IF(B7&lt;=$H$6+$H$7,2,IF(B7&lt;=$H$6+$H$7+$H$8,3,IF(B7&lt;=$H$6+$H$7+$H$8+$H$9,4,IF(B7&lt;=$H$6+$H$7+$H$8+$H$9+$H$10,5,IF(B7&lt;=$H$6+$H$7+$H$8+$H$9+$H$10+$H$11,6,IF(B7&lt;=$H$6+$H$7+$H$8+$H$9+$H$10+$H$11+$H$12,7,IF(B7&lt;=$H$6+$H$7+$H$8+$H$9+$H$10+$H$11+$H$12+$H$13,8,IF(B7&lt;=$H$6+$H$7+$H$8+$H$9+$H$10+$H$11+$H$12+$H$13+$H$14,9,10))))))))),"")</f>
        <v/>
      </c>
      <c r="D7" s="94"/>
      <c r="E7" s="34" t="str">
        <f t="shared" si="0"/>
        <v/>
      </c>
      <c r="F7" s="1" t="str">
        <f t="shared" ref="F7:F54" ca="1" si="7">IF(ISNUMBER(D7),OFFSET($A$5,D7,0),"")</f>
        <v/>
      </c>
      <c r="G7" s="1">
        <v>2</v>
      </c>
      <c r="H7" s="112"/>
      <c r="I7" s="129" t="str">
        <f t="shared" ref="I7:I15" si="8">IF(H7&gt;0,SUMIF($C$6:$C$55,G7,$E$6:$E$55),"")</f>
        <v/>
      </c>
      <c r="J7" s="24" t="str">
        <f t="shared" ref="J7:J15" si="9">IF(H7&gt;0,SUMIF($C$6:$C$54,G7,$F$6:$F$54),"")</f>
        <v/>
      </c>
      <c r="K7" s="9">
        <f>+N3</f>
        <v>1</v>
      </c>
      <c r="L7" s="3">
        <v>1</v>
      </c>
      <c r="M7" s="296"/>
      <c r="N7" s="294" t="s">
        <v>17</v>
      </c>
      <c r="O7" s="295">
        <v>3.1</v>
      </c>
      <c r="P7" s="295">
        <v>4.43</v>
      </c>
      <c r="Q7" s="295">
        <v>4.75</v>
      </c>
      <c r="R7" s="295">
        <v>5.17</v>
      </c>
      <c r="S7" s="295">
        <v>20.65</v>
      </c>
      <c r="T7" s="295">
        <v>0.24</v>
      </c>
      <c r="U7" s="295">
        <v>5.0599999999999996</v>
      </c>
      <c r="V7" s="295">
        <v>5.6</v>
      </c>
      <c r="W7" s="295">
        <v>5.44</v>
      </c>
      <c r="X7" s="295">
        <v>4.0999999999999996</v>
      </c>
      <c r="Y7" s="295">
        <v>3.38</v>
      </c>
      <c r="Z7" s="295">
        <v>5.26</v>
      </c>
      <c r="AA7" s="295">
        <v>5.17</v>
      </c>
      <c r="AB7" s="295">
        <v>2.56</v>
      </c>
      <c r="AC7" s="295">
        <v>16.88</v>
      </c>
      <c r="AD7" s="295">
        <v>13.53</v>
      </c>
      <c r="AE7" s="295">
        <v>16.57</v>
      </c>
      <c r="AF7" s="295">
        <v>3.11</v>
      </c>
      <c r="AG7" s="295">
        <v>1.27</v>
      </c>
      <c r="AH7" s="295">
        <v>2.74</v>
      </c>
      <c r="AI7" s="295">
        <v>2.17</v>
      </c>
      <c r="AJ7" s="295">
        <v>3.42</v>
      </c>
      <c r="AK7" s="295">
        <v>5.33</v>
      </c>
      <c r="AL7" s="295">
        <v>4.95</v>
      </c>
      <c r="AM7" s="295">
        <v>3.58</v>
      </c>
      <c r="AN7" s="295">
        <v>3.33</v>
      </c>
      <c r="AO7" s="295">
        <v>6.06</v>
      </c>
      <c r="AP7" s="295">
        <v>18.170000000000002</v>
      </c>
      <c r="AQ7" s="295">
        <v>5.6</v>
      </c>
      <c r="AR7" s="295">
        <v>4.78</v>
      </c>
      <c r="AS7" s="295">
        <v>2.4700000000000002</v>
      </c>
      <c r="AT7" s="278">
        <v>99999</v>
      </c>
      <c r="AU7" s="278">
        <v>99999</v>
      </c>
      <c r="AV7" s="278">
        <v>99999</v>
      </c>
      <c r="AW7" s="278">
        <v>99999</v>
      </c>
      <c r="AX7" s="278">
        <v>99999</v>
      </c>
      <c r="AY7" s="278">
        <v>99999</v>
      </c>
      <c r="AZ7" s="278">
        <v>99999</v>
      </c>
      <c r="BA7" s="278">
        <v>99999</v>
      </c>
      <c r="BB7" s="278">
        <v>99999</v>
      </c>
      <c r="BC7" s="278">
        <v>99999</v>
      </c>
      <c r="BD7" s="278">
        <v>99999</v>
      </c>
      <c r="BE7" s="278">
        <v>99999</v>
      </c>
      <c r="BF7" s="278">
        <v>99999</v>
      </c>
      <c r="BG7" s="278">
        <v>99999</v>
      </c>
      <c r="BH7" s="278">
        <v>99999</v>
      </c>
      <c r="BI7" s="278">
        <v>99999</v>
      </c>
      <c r="BJ7" s="278">
        <v>99999</v>
      </c>
      <c r="BK7" s="278">
        <v>99999</v>
      </c>
      <c r="BL7" s="278">
        <v>99999</v>
      </c>
      <c r="BM7" s="278">
        <v>99999</v>
      </c>
      <c r="BN7" s="278">
        <v>99999</v>
      </c>
      <c r="BO7" s="278">
        <v>99999</v>
      </c>
      <c r="BP7" s="278">
        <v>99999</v>
      </c>
      <c r="BQ7" s="278">
        <v>99999</v>
      </c>
      <c r="BR7" s="278">
        <v>99999</v>
      </c>
      <c r="BS7" s="278">
        <v>99999</v>
      </c>
      <c r="BT7" s="278">
        <v>99999</v>
      </c>
      <c r="BU7" s="278">
        <v>99999</v>
      </c>
      <c r="BV7" s="278">
        <v>99999</v>
      </c>
      <c r="BW7" s="278">
        <v>99999</v>
      </c>
      <c r="BX7" s="278">
        <v>99999</v>
      </c>
      <c r="BY7" s="278">
        <v>99999</v>
      </c>
      <c r="BZ7" s="278">
        <v>99999</v>
      </c>
      <c r="CA7" s="278">
        <v>99999</v>
      </c>
      <c r="CB7" s="278">
        <v>99999</v>
      </c>
      <c r="CC7" s="278">
        <v>99999</v>
      </c>
      <c r="CD7" s="278">
        <v>99999</v>
      </c>
      <c r="CE7" s="278">
        <v>99999</v>
      </c>
      <c r="CF7" s="278">
        <v>99999</v>
      </c>
      <c r="CG7" s="278">
        <v>99999</v>
      </c>
      <c r="CH7" s="278">
        <v>99999</v>
      </c>
      <c r="CI7" s="278">
        <v>99999</v>
      </c>
      <c r="CJ7" s="278">
        <v>99999</v>
      </c>
      <c r="CK7" s="278">
        <v>99999</v>
      </c>
      <c r="CL7" s="278">
        <v>99999</v>
      </c>
      <c r="CM7" s="278">
        <v>99999</v>
      </c>
      <c r="CN7" s="278">
        <v>99999</v>
      </c>
      <c r="CO7" s="278">
        <v>99999</v>
      </c>
      <c r="CP7" s="278">
        <v>99999</v>
      </c>
      <c r="CQ7" s="278">
        <v>99999</v>
      </c>
      <c r="CR7" s="278">
        <v>99999</v>
      </c>
      <c r="CS7" s="278">
        <v>99999</v>
      </c>
      <c r="CT7" s="278">
        <v>99999</v>
      </c>
      <c r="CU7" s="278">
        <v>99999</v>
      </c>
      <c r="CV7" s="278">
        <v>99999</v>
      </c>
      <c r="CW7" s="278">
        <v>99999</v>
      </c>
      <c r="CX7" s="278">
        <v>99999</v>
      </c>
      <c r="CY7" s="278">
        <v>99999</v>
      </c>
      <c r="CZ7" s="278">
        <v>99999</v>
      </c>
      <c r="DA7" s="278">
        <v>99999</v>
      </c>
      <c r="DB7" s="278">
        <v>99999</v>
      </c>
      <c r="DC7" s="278">
        <v>99999</v>
      </c>
      <c r="DD7" s="278">
        <v>99999</v>
      </c>
      <c r="DE7" s="278">
        <v>99999</v>
      </c>
      <c r="DF7" s="278">
        <v>99999</v>
      </c>
      <c r="DG7" s="278">
        <v>99999</v>
      </c>
      <c r="DH7" s="278">
        <v>99999</v>
      </c>
      <c r="DI7" s="278">
        <v>99999</v>
      </c>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G7" s="278"/>
      <c r="FH7" s="278"/>
      <c r="FI7" s="278"/>
      <c r="FJ7" s="278"/>
      <c r="FK7" s="278"/>
      <c r="FL7" s="278"/>
      <c r="FM7" s="278"/>
      <c r="FN7" s="278"/>
      <c r="FO7" s="278"/>
      <c r="FP7" s="278"/>
      <c r="FQ7" s="278"/>
      <c r="FR7" s="278"/>
      <c r="FS7" s="278"/>
      <c r="FT7" s="278"/>
      <c r="FU7" s="278"/>
      <c r="FV7" s="278"/>
      <c r="FW7" s="278"/>
      <c r="FX7" s="278"/>
      <c r="FY7" s="278"/>
      <c r="FZ7" s="278"/>
      <c r="GA7" s="278"/>
      <c r="GB7" s="278"/>
      <c r="GC7" s="278"/>
      <c r="GD7" s="278"/>
      <c r="GE7" s="278"/>
      <c r="GF7" s="278"/>
      <c r="GG7" s="278"/>
      <c r="GH7" s="278"/>
      <c r="GI7" s="150">
        <v>99999</v>
      </c>
      <c r="GJ7" s="150">
        <v>99999</v>
      </c>
      <c r="GK7" s="150">
        <v>99999</v>
      </c>
      <c r="GL7" s="48">
        <v>1</v>
      </c>
      <c r="GM7" s="99"/>
      <c r="GN7" s="99">
        <f>FIND(","&amp;$GQ$3&amp;",",GU7)+LEN($GQ$3)+2</f>
        <v>7</v>
      </c>
      <c r="GO7" s="99">
        <f>IF(GS7&lt;$GQ$1-1, FIND("?",SUBSTITUTE(GU7,",","?",GS7+1))-1,"-")</f>
        <v>7</v>
      </c>
      <c r="GP7" s="50"/>
      <c r="GQ7" s="50" t="str">
        <f>MID(GU7,1,FIND(",",GU7)-1)</f>
        <v>1</v>
      </c>
      <c r="GR7" s="104" t="str">
        <f>IF(GS7 &lt;$GQ$1-1,MID(GU7,GN7,GO7-GN7+1),",")</f>
        <v>2</v>
      </c>
      <c r="GS7" s="50">
        <f t="shared" ref="GS7:GS70" si="10">IF(ROW()-5&lt;=$GQ$1-1,ROW()-5,"")</f>
        <v>2</v>
      </c>
      <c r="GT7" s="82"/>
      <c r="GU7" s="175" t="str">
        <f>IF(GS7&lt;=$GQ$1-2,SUBSTITUTE($GS$3,",",","&amp;$GQ$3&amp;",",+GS7-1),IF(GS7=$GQ$1-1,$GS$3&amp;$GQ$3&amp;",",""))</f>
        <v>1,100,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7" s="171" t="str">
        <v>1399988.04,2.5,0</v>
      </c>
      <c r="GW7" s="247">
        <f t="shared" ref="GW7:GW54" si="11">FIND(CHAR(1),SUBSTITUTE(GV7,",",CHAR(1),1))</f>
        <v>11</v>
      </c>
      <c r="GX7" s="101">
        <f t="shared" ref="GX7:GX54" si="12">FIND(CHAR(1),SUBSTITUTE(GV7,",",CHAR(1),2))</f>
        <v>15</v>
      </c>
      <c r="GY7" s="167">
        <f t="shared" si="1"/>
        <v>1399988.04</v>
      </c>
      <c r="GZ7" s="99">
        <f t="shared" ref="GZ7:GZ54" si="13">_xlfn.NUMBERVALUE(IF(GS7&lt;&gt;$GQ$3,MID(GV7,GW7+1,GX7-GW7-1),99999))</f>
        <v>2.5</v>
      </c>
      <c r="HA7" s="99">
        <f t="shared" si="2"/>
        <v>0</v>
      </c>
      <c r="HB7" s="248" t="str">
        <f t="shared" si="3"/>
        <v>FEAS.</v>
      </c>
      <c r="HC7" s="266" t="s">
        <v>238</v>
      </c>
      <c r="HD7" s="246">
        <f t="shared" ref="HD7:HD70" si="14">IF(HE7&lt;$HC$1,FIND(CHAR(1),SUBSTITUTE($HD$1,",",CHAR(1),HE7)),"")</f>
        <v>6</v>
      </c>
      <c r="HE7" s="50">
        <v>2</v>
      </c>
      <c r="HF7" s="173">
        <f t="shared" ref="HF7:HF70" si="15">IF(HE7&lt;=$HC$1-1,IF(HE7&lt;=$HK$6,1,IF(HE7&lt;=$HK$6+$HK$7,2,IF(HE7&lt;=$HK$6+$HK$7+$HK$8,3,IF(HE7&lt;=$HK$6+$HK$7+$HK$8+$HK$9,4,IF(HE7&lt;=$HK$6+$HK$7+$HK$8+$HK$9+$HK$10,5,IF(HE7&lt;=$HK$6+$HK$7+$HK$8+$HK$9+$HK$10+$HK$11,6,IF(HE7&lt;=$HK$6+$HK$7+$HK$8+$HK$9+$HK$10+$HK$11+$HK$12,7,IF(HE7&lt;=$HK$6+$HK$7+$HK$8+$HK$9+$HK$10+$HK$11+$HK$12+$HK$13,8,IF(HE7&lt;=$HK$6+$HK$7+$HK$8+$HK$9+$HK$10+$HK$11+$HK$12+$HK$13+$HK$14,9,10))))))))),"")</f>
        <v>1</v>
      </c>
      <c r="HG7" s="101">
        <f t="shared" ref="HG7:HG48" si="16">IF(HE7&lt;=$HC$1-2,VALUE(MID($HD$1,+HD6+1,HD7-HD6-1)),IF(HE7=$HC$1-1,VALUE(MID($HD$1,+HD6+1,HD7-HD6-1)),""))</f>
        <v>22</v>
      </c>
      <c r="HH7" s="285" cm="1">
        <f t="array" ref="HH7">IF(HE7&lt;=$HC$1-1,IF(HF7&lt;&gt;HF6,INDEX($M$6:$GK$185,1,HG7+1),INDEX($M$6:$GK$185,MIN(HG7,HG6)+1,MAX(HG7,HG6)+1))+IF(HF7&lt;&gt;HF8,INDEX($M$6:$GK$185,1,HG7+1),0),"")</f>
        <v>0.43</v>
      </c>
      <c r="HI7" s="50">
        <f t="shared" ca="1" si="4"/>
        <v>1.25</v>
      </c>
      <c r="HJ7" s="50">
        <v>2</v>
      </c>
      <c r="HK7" s="250"/>
      <c r="HL7" s="251" t="str">
        <f t="shared" ref="HL7" si="17">IF(HK7&gt;0,SUMIF($HF$6:$HF$55,HJ7,$HH$6:$HH$55),"")</f>
        <v/>
      </c>
      <c r="HM7" s="252" t="str">
        <f>IF(HK7&gt;0,SUMIF($HF$6:$HF$185,HJ7,$HI$6:$HI$185),"")</f>
        <v/>
      </c>
      <c r="HN7" s="262" t="s">
        <v>1</v>
      </c>
      <c r="HO7" s="158">
        <f t="shared" ref="HO7:HO15" si="18">IF(AND(ISNUMBER(HM7)=TRUE,HM7&gt;$L$2),HM7-$L$2,0)</f>
        <v>0</v>
      </c>
      <c r="HP7" s="158">
        <v>2</v>
      </c>
      <c r="HQ7" s="159" t="str">
        <f t="shared" ref="HQ7:HQ55" si="19">IF(AND(ISNUMBER(HP7),ISNUMBER(FIND(","&amp;HP7&amp;",",$HS$3))), IF(HP7=$HQ$3,"N/A",SUBSTITUTE($HS$3,","&amp;$HQ$3&amp;",",","&amp;-HP7&amp;",",1)),"")</f>
        <v>,-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 s="160" t="str">
        <f t="shared" ref="HR7:HR41" si="20">IF(ISNUMBER(HP7), IF(ISNUMBER(FIND("N/A",HQ7)),"N/A",SUBSTITUTE(HQ7,","&amp;HP7&amp;",",","&amp;$HQ$3&amp;",")), " ")</f>
        <v>,-2,1,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 s="177" t="str">
        <f t="shared" ref="HS7:HS55" si="21">IF(ISNUMBER(HP7),IF(ISNUMBER(FIND("N/A",HR7)),"N/A",SUBSTITUTE(SUBSTITUTE(SUBSTITUTE(HR7,"-",""),",","",1),",","",$HT$1)),"")</f>
        <v>2,1,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 s="101" t="str">
        <v>1199994.32,2.5,0</v>
      </c>
      <c r="HU7" s="161">
        <f t="shared" ref="HU7:HU54" si="22">FIND(CHAR(1),SUBSTITUTE(HT7,",",CHAR(1),1))</f>
        <v>11</v>
      </c>
      <c r="HV7" s="161">
        <f t="shared" ref="HV7:HV54" si="23">FIND(CHAR(1),SUBSTITUTE(HT7,",",CHAR(1),2))</f>
        <v>15</v>
      </c>
      <c r="HW7" s="161">
        <f t="shared" ref="HW7:HW54" si="24">_xlfn.NUMBERVALUE(IF(HP7&lt;&gt;$HQ$3,_xlfn.NUMBERVALUE(MID(HT7,1,HU7-1)),99999))</f>
        <v>1199994.32</v>
      </c>
      <c r="HX7" s="161">
        <f t="shared" ref="HX7:HX54" si="25">_xlfn.NUMBERVALUE(IF(HP7&lt;&gt;$HQ$3,MID(HT7,HU7+1,HV7-HU7-1),99999))</f>
        <v>2.5</v>
      </c>
      <c r="HY7" s="161">
        <f t="shared" ref="HY7:HY54" si="26">_xlfn.NUMBERVALUE(IF(HP7&lt;&gt;$HQ$3,MID(HT7,HV7+1,LEN(HT7)-HV7),99999))</f>
        <v>0</v>
      </c>
      <c r="HZ7" s="161">
        <f t="shared" ref="HZ7:HZ54" si="27">IF(AND(HW7&gt;0,HW7&lt;&gt;99999),HW7,99999)</f>
        <v>1199994.32</v>
      </c>
      <c r="IA7" s="174">
        <f t="shared" ref="IA7:IA58" si="28">IF(HP7&lt;=$J$2,HP7,99999)</f>
        <v>2</v>
      </c>
      <c r="IB7" s="173" t="str">
        <f t="shared" ref="IB7:IB58" ca="1" si="29">IF(IJ7&lt;99999,IF($GQ$3&lt;&gt;IJ7,IB7,$GR$4),99999)</f>
        <v>2446.2 at i=  1</v>
      </c>
      <c r="IC7" s="56">
        <f t="shared" ref="IC7:IC54" ca="1" si="30">IF(IB7="-", "-", FIND(CHAR(1),SUBSTITUTE(IB7," ",CHAR(1),1)))</f>
        <v>7</v>
      </c>
      <c r="ID7" s="167">
        <f t="shared" ref="ID7:ID58" ca="1" si="31">IF(IA7&lt;&gt;99999,_xlfn.NUMBERVALUE(MID(IB7,1,IC7-1)),"-")</f>
        <v>2446.1999999999998</v>
      </c>
      <c r="IE7" s="186" t="str">
        <f t="shared" ref="IE7:IE58" ca="1" si="32">IF(IA7=99999,"-",IF($GQ$3&lt;&gt;IA7,IE7,$GR$5))</f>
        <v>Reposition index 2 to the left of index 1</v>
      </c>
      <c r="IF7" s="50">
        <v>2</v>
      </c>
      <c r="IG7" s="138" t="e">
        <f ca="1">IF(_xlfn.MINIFS($ID$6:$ID$182,$ID$6:$ID$182,"&gt;"&amp;IG6)=0,"-",_xlfn.MINIFS($ID$6:$ID$182,$ID$6:$ID$182,"&gt;"&amp;IG6))</f>
        <v>#VALUE!</v>
      </c>
      <c r="IH7" s="91" t="e">
        <f t="shared" ref="IH7:IH13" ca="1" si="33">IF(IG7="-","-",MATCH(IG7,$ID$6:$ID$182,0))</f>
        <v>#VALUE!</v>
      </c>
      <c r="II7" s="185" t="e">
        <f t="shared" ref="II7:II13" ca="1" si="34">IF(IH7="-","-",OFFSET($IE$5,IH7,0))</f>
        <v>#VALUE!</v>
      </c>
      <c r="IJ7" s="121">
        <f t="shared" si="5"/>
        <v>2</v>
      </c>
      <c r="IK7" s="1">
        <f t="shared" ref="IK7:IK54" ca="1" si="35">IF(IJ7&lt;99999,IF($HQ$3&lt;&gt;IJ7,IK7, $HQ$4),99999)</f>
        <v>1</v>
      </c>
      <c r="IL7" s="137">
        <f t="shared" ref="IL7:IL54" ca="1" si="36">IF(IJ7=99999,"-", IF($HQ$3&lt;&gt;IJ7,IL7, $HR$4))</f>
        <v>2465.8000000000002</v>
      </c>
      <c r="IM7" s="1">
        <v>2</v>
      </c>
      <c r="IN7" s="89">
        <f ca="1">IF(_xlfn.MINIFS($IL$6:$IL$182,$IL$6:$IL$182,"&gt;"&amp;IN6)=0,"-",_xlfn.MINIFS($IL$6:$IL$182,$IL$6:$IL$182,"&gt;"&amp;IN6))</f>
        <v>2455.3000000000002</v>
      </c>
      <c r="IO7" s="1">
        <f t="shared" ref="IO7:IO13" ca="1" si="37">IF(IN7="-","-",MATCH(IN7,$IL$6:$IL$182,0))</f>
        <v>21</v>
      </c>
      <c r="IP7" s="1" t="str">
        <f ca="1">IF(IO7="-","-",OFFSET($IJ$5,IO7,0)&amp;" and "&amp;OFFSET($IK$5,IO7,0))</f>
        <v>21 and 35</v>
      </c>
      <c r="IR7" s="58" t="s">
        <v>204</v>
      </c>
      <c r="IS7" s="70">
        <v>1</v>
      </c>
      <c r="IT7" s="70">
        <f>IF(IS7&lt;=40,FIND(CHAR(1),SUBSTITUTE($IS$6,",",CHAR(1),IS7)),"")</f>
        <v>3</v>
      </c>
      <c r="IU7" s="70">
        <f>IF(IS7&lt;=40,VALUE(MID($IS$6,1,IT7-1)),"")</f>
        <v>41</v>
      </c>
      <c r="IV7" s="1">
        <f>SMALL($IU$7:$IU$46,IS7)</f>
        <v>41</v>
      </c>
      <c r="IW7" s="9">
        <f>MATCH(IU7,$IV$7:$IV$46,0)</f>
        <v>1</v>
      </c>
    </row>
    <row r="8" spans="1:264" ht="19" customHeight="1" thickBot="1" x14ac:dyDescent="0.25">
      <c r="A8" s="287">
        <v>1.25</v>
      </c>
      <c r="B8" s="1">
        <v>3</v>
      </c>
      <c r="C8" s="7" t="str">
        <f t="shared" si="6"/>
        <v/>
      </c>
      <c r="D8" s="94"/>
      <c r="E8" s="34" t="str">
        <f t="shared" si="0"/>
        <v/>
      </c>
      <c r="F8" s="1" t="str">
        <f t="shared" ca="1" si="7"/>
        <v/>
      </c>
      <c r="G8" s="1">
        <v>3</v>
      </c>
      <c r="H8" s="112"/>
      <c r="I8" s="129" t="str">
        <f t="shared" si="8"/>
        <v/>
      </c>
      <c r="J8" s="24" t="str">
        <f t="shared" si="9"/>
        <v/>
      </c>
      <c r="K8" s="9">
        <f>+O3</f>
        <v>2</v>
      </c>
      <c r="L8" s="3">
        <v>2</v>
      </c>
      <c r="M8" s="296"/>
      <c r="N8" s="295"/>
      <c r="O8" s="294" t="s">
        <v>17</v>
      </c>
      <c r="P8" s="295">
        <v>1.19</v>
      </c>
      <c r="Q8" s="295">
        <v>3.18</v>
      </c>
      <c r="R8" s="295">
        <v>1.95</v>
      </c>
      <c r="S8" s="295">
        <v>15.46</v>
      </c>
      <c r="T8" s="295">
        <v>4.0199999999999996</v>
      </c>
      <c r="U8" s="295">
        <v>1.84</v>
      </c>
      <c r="V8" s="295">
        <v>2.38</v>
      </c>
      <c r="W8" s="295">
        <v>2.2200000000000002</v>
      </c>
      <c r="X8" s="295">
        <v>1.75</v>
      </c>
      <c r="Y8" s="295">
        <v>4.0999999999999996</v>
      </c>
      <c r="Z8" s="295">
        <v>2.04</v>
      </c>
      <c r="AA8" s="295">
        <v>6.26</v>
      </c>
      <c r="AB8" s="295">
        <v>3.72</v>
      </c>
      <c r="AC8" s="295">
        <v>17.61</v>
      </c>
      <c r="AD8" s="295">
        <v>14.15</v>
      </c>
      <c r="AE8" s="295">
        <v>19.989999999999998</v>
      </c>
      <c r="AF8" s="295">
        <v>0.67</v>
      </c>
      <c r="AG8" s="295">
        <v>3.84</v>
      </c>
      <c r="AH8" s="295">
        <v>3.9</v>
      </c>
      <c r="AI8" s="295">
        <v>3.33</v>
      </c>
      <c r="AJ8" s="295">
        <v>3.6</v>
      </c>
      <c r="AK8" s="295">
        <v>2.11</v>
      </c>
      <c r="AL8" s="295">
        <v>1.99</v>
      </c>
      <c r="AM8" s="295">
        <v>2.97</v>
      </c>
      <c r="AN8" s="295">
        <v>1.39</v>
      </c>
      <c r="AO8" s="295">
        <v>7.15</v>
      </c>
      <c r="AP8" s="295">
        <v>11.51</v>
      </c>
      <c r="AQ8" s="295">
        <v>6.69</v>
      </c>
      <c r="AR8" s="295">
        <v>1.56</v>
      </c>
      <c r="AS8" s="295">
        <v>5.68</v>
      </c>
      <c r="AT8" s="278">
        <v>99999</v>
      </c>
      <c r="AU8" s="278">
        <v>99999</v>
      </c>
      <c r="AV8" s="278">
        <v>99999</v>
      </c>
      <c r="AW8" s="278">
        <v>99999</v>
      </c>
      <c r="AX8" s="278">
        <v>99999</v>
      </c>
      <c r="AY8" s="278">
        <v>99999</v>
      </c>
      <c r="AZ8" s="278">
        <v>99999</v>
      </c>
      <c r="BA8" s="278">
        <v>99999</v>
      </c>
      <c r="BB8" s="278">
        <v>99999</v>
      </c>
      <c r="BC8" s="278">
        <v>99999</v>
      </c>
      <c r="BD8" s="278">
        <v>99999</v>
      </c>
      <c r="BE8" s="278">
        <v>99999</v>
      </c>
      <c r="BF8" s="278">
        <v>99999</v>
      </c>
      <c r="BG8" s="278">
        <v>99999</v>
      </c>
      <c r="BH8" s="278">
        <v>99999</v>
      </c>
      <c r="BI8" s="278">
        <v>99999</v>
      </c>
      <c r="BJ8" s="278">
        <v>99999</v>
      </c>
      <c r="BK8" s="278">
        <v>99999</v>
      </c>
      <c r="BL8" s="278">
        <v>99999</v>
      </c>
      <c r="BM8" s="278">
        <v>99999</v>
      </c>
      <c r="BN8" s="278">
        <v>99999</v>
      </c>
      <c r="BO8" s="278">
        <v>99999</v>
      </c>
      <c r="BP8" s="278">
        <v>99999</v>
      </c>
      <c r="BQ8" s="278">
        <v>99999</v>
      </c>
      <c r="BR8" s="278">
        <v>99999</v>
      </c>
      <c r="BS8" s="278">
        <v>99999</v>
      </c>
      <c r="BT8" s="278">
        <v>99999</v>
      </c>
      <c r="BU8" s="278">
        <v>99999</v>
      </c>
      <c r="BV8" s="278">
        <v>99999</v>
      </c>
      <c r="BW8" s="278">
        <v>99999</v>
      </c>
      <c r="BX8" s="278">
        <v>99999</v>
      </c>
      <c r="BY8" s="278">
        <v>99999</v>
      </c>
      <c r="BZ8" s="278">
        <v>99999</v>
      </c>
      <c r="CA8" s="278">
        <v>99999</v>
      </c>
      <c r="CB8" s="278">
        <v>99999</v>
      </c>
      <c r="CC8" s="278">
        <v>99999</v>
      </c>
      <c r="CD8" s="278">
        <v>99999</v>
      </c>
      <c r="CE8" s="278">
        <v>99999</v>
      </c>
      <c r="CF8" s="278">
        <v>99999</v>
      </c>
      <c r="CG8" s="278">
        <v>99999</v>
      </c>
      <c r="CH8" s="278">
        <v>99999</v>
      </c>
      <c r="CI8" s="278">
        <v>99999</v>
      </c>
      <c r="CJ8" s="278">
        <v>99999</v>
      </c>
      <c r="CK8" s="278">
        <v>99999</v>
      </c>
      <c r="CL8" s="278">
        <v>99999</v>
      </c>
      <c r="CM8" s="278">
        <v>99999</v>
      </c>
      <c r="CN8" s="278">
        <v>99999</v>
      </c>
      <c r="CO8" s="278">
        <v>99999</v>
      </c>
      <c r="CP8" s="278">
        <v>99999</v>
      </c>
      <c r="CQ8" s="278">
        <v>99999</v>
      </c>
      <c r="CR8" s="278">
        <v>99999</v>
      </c>
      <c r="CS8" s="278">
        <v>99999</v>
      </c>
      <c r="CT8" s="278">
        <v>99999</v>
      </c>
      <c r="CU8" s="278">
        <v>99999</v>
      </c>
      <c r="CV8" s="278">
        <v>99999</v>
      </c>
      <c r="CW8" s="278">
        <v>99999</v>
      </c>
      <c r="CX8" s="278">
        <v>99999</v>
      </c>
      <c r="CY8" s="278">
        <v>99999</v>
      </c>
      <c r="CZ8" s="278">
        <v>99999</v>
      </c>
      <c r="DA8" s="278">
        <v>99999</v>
      </c>
      <c r="DB8" s="278">
        <v>99999</v>
      </c>
      <c r="DC8" s="278">
        <v>99999</v>
      </c>
      <c r="DD8" s="278">
        <v>99999</v>
      </c>
      <c r="DE8" s="278">
        <v>99999</v>
      </c>
      <c r="DF8" s="278">
        <v>99999</v>
      </c>
      <c r="DG8" s="278">
        <v>99999</v>
      </c>
      <c r="DH8" s="278">
        <v>99999</v>
      </c>
      <c r="DI8" s="278">
        <v>99999</v>
      </c>
      <c r="DJ8" s="278"/>
      <c r="DK8" s="278"/>
      <c r="DL8" s="278"/>
      <c r="DM8" s="278"/>
      <c r="DN8" s="278"/>
      <c r="DO8" s="278"/>
      <c r="DP8" s="278"/>
      <c r="DQ8" s="278"/>
      <c r="DR8" s="278"/>
      <c r="DS8" s="278"/>
      <c r="DT8" s="278"/>
      <c r="DU8" s="278"/>
      <c r="DV8" s="278"/>
      <c r="DW8" s="278"/>
      <c r="DX8" s="278"/>
      <c r="DY8" s="278"/>
      <c r="DZ8" s="278"/>
      <c r="EA8" s="278"/>
      <c r="EB8" s="278"/>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78"/>
      <c r="FJ8" s="278"/>
      <c r="FK8" s="278"/>
      <c r="FL8" s="278"/>
      <c r="FM8" s="278"/>
      <c r="FN8" s="278"/>
      <c r="FO8" s="278"/>
      <c r="FP8" s="278"/>
      <c r="FQ8" s="278"/>
      <c r="FR8" s="278"/>
      <c r="FS8" s="278"/>
      <c r="FT8" s="278"/>
      <c r="FU8" s="278"/>
      <c r="FV8" s="278"/>
      <c r="FW8" s="278"/>
      <c r="FX8" s="278"/>
      <c r="FY8" s="278"/>
      <c r="FZ8" s="278"/>
      <c r="GA8" s="278"/>
      <c r="GB8" s="278"/>
      <c r="GC8" s="278"/>
      <c r="GD8" s="278"/>
      <c r="GE8" s="278"/>
      <c r="GF8" s="278"/>
      <c r="GG8" s="278"/>
      <c r="GH8" s="278"/>
      <c r="GI8" s="150">
        <v>99999</v>
      </c>
      <c r="GJ8" s="150">
        <v>99999</v>
      </c>
      <c r="GK8" s="150">
        <v>99999</v>
      </c>
      <c r="GL8" s="48">
        <v>2</v>
      </c>
      <c r="GM8" s="101"/>
      <c r="GN8" s="99">
        <f t="shared" ref="GN8" si="38">FIND(","&amp;$GQ$3&amp;",",GU8)+LEN($GQ$3)+2</f>
        <v>9</v>
      </c>
      <c r="GO8" s="99">
        <f t="shared" ref="GO8:GO71" si="39">IF(GS8&lt;$GQ$1-1, FIND("?",SUBSTITUTE(GU8,",","?",GS8+1))-1,"-")</f>
        <v>10</v>
      </c>
      <c r="GP8" s="50"/>
      <c r="GQ8" s="101" t="str">
        <f>+GR7</f>
        <v>2</v>
      </c>
      <c r="GR8" s="104" t="str">
        <f t="shared" ref="GR8:GR71" si="40">IF(GS8 &lt;$GQ$1-1,MID(GU8,GN8,GO8-GN8+1),",")</f>
        <v>98</v>
      </c>
      <c r="GS8" s="50">
        <f t="shared" si="10"/>
        <v>3</v>
      </c>
      <c r="GT8" s="82"/>
      <c r="GU8" s="175" t="str">
        <f t="shared" ref="GU8:GU55" si="41">IF(GS8&lt;=$GQ$1-2,SUBSTITUTE($GS$3,",",","&amp;$GQ$3&amp;",",+GS8-1),IF(GS8=$GQ$1-1,$GS$3&amp;$GQ$3&amp;",",""))</f>
        <v>1,2,100,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8" s="171" t="str">
        <v>1299992.14,2.5,0</v>
      </c>
      <c r="GW8" s="247">
        <f t="shared" si="11"/>
        <v>11</v>
      </c>
      <c r="GX8" s="101">
        <f t="shared" si="12"/>
        <v>15</v>
      </c>
      <c r="GY8" s="167">
        <f t="shared" si="1"/>
        <v>1299992.1399999999</v>
      </c>
      <c r="GZ8" s="99">
        <f t="shared" si="13"/>
        <v>2.5</v>
      </c>
      <c r="HA8" s="99">
        <f t="shared" si="2"/>
        <v>0</v>
      </c>
      <c r="HB8" s="248" t="str">
        <f t="shared" si="3"/>
        <v>FEAS.</v>
      </c>
      <c r="HC8" s="266" t="s">
        <v>239</v>
      </c>
      <c r="HD8" s="246">
        <f t="shared" si="14"/>
        <v>9</v>
      </c>
      <c r="HE8" s="50">
        <v>3</v>
      </c>
      <c r="HF8" s="173">
        <f t="shared" si="15"/>
        <v>1</v>
      </c>
      <c r="HG8" s="101">
        <f t="shared" si="16"/>
        <v>21</v>
      </c>
      <c r="HH8" s="285" cm="1">
        <f t="array" ref="HH8">IF(HE8&lt;=$HC$1-1,IF(HF8&lt;&gt;HF7,INDEX($M$6:$GK$185,1,HG8+1),INDEX($M$6:$GK$185,MIN(HG8,HG7)+1,MAX(HG8,HG7)+1))+IF(HF8&lt;&gt;HF9,INDEX($M$6:$GK$185,1,HG8+1),0),"")</f>
        <v>0.56999999999999995</v>
      </c>
      <c r="HI8" s="50">
        <f t="shared" ca="1" si="4"/>
        <v>1.25</v>
      </c>
      <c r="HJ8" s="50">
        <v>3</v>
      </c>
      <c r="HK8" s="250"/>
      <c r="HL8" s="251" t="str">
        <f>IF(HK8&gt;0,SUMIF($HF$6:$HF$182,HJ8,$HH$6:$HH$182),"")</f>
        <v/>
      </c>
      <c r="HM8" s="252" t="str">
        <f t="shared" ref="HM8:HM15" si="42">IF(HK8&gt;0,SUMIF($HF$6:$HF$185,HJ8,$HI$6:$HI$185),"")</f>
        <v/>
      </c>
      <c r="HN8" s="262" t="s">
        <v>212</v>
      </c>
      <c r="HO8" s="158">
        <f t="shared" si="18"/>
        <v>0</v>
      </c>
      <c r="HP8" s="158">
        <v>3</v>
      </c>
      <c r="HQ8" s="159" t="str">
        <f t="shared" si="19"/>
        <v>,-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 s="160" t="str">
        <f t="shared" si="20"/>
        <v>,-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1,4,99,101,25,22,34,21,35,32,26,130,136,135,150,151,149,148,144,143,142,171,170,169,168,167,166,165,159,155,154,31,24,23,45,33,49,46,44,43,53,48,47,41,40,42,39,38,</v>
      </c>
      <c r="HS8" s="177" t="str">
        <f t="shared" si="21"/>
        <v>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1,4,99,101,25,22,34,21,35,32,26,130,136,135,150,151,149,148,144,143,142,171,170,169,168,167,166,165,159,155,154,31,24,23,45,33,49,46,44,43,53,48,47,41,40,42,39,38,</v>
      </c>
      <c r="HT8" s="101" t="str">
        <v>1199993.09,2.5,0</v>
      </c>
      <c r="HU8" s="161">
        <f t="shared" si="22"/>
        <v>11</v>
      </c>
      <c r="HV8" s="161">
        <f t="shared" si="23"/>
        <v>15</v>
      </c>
      <c r="HW8" s="161">
        <f t="shared" si="24"/>
        <v>1199993.0900000001</v>
      </c>
      <c r="HX8" s="161">
        <f t="shared" si="25"/>
        <v>2.5</v>
      </c>
      <c r="HY8" s="161">
        <f t="shared" si="26"/>
        <v>0</v>
      </c>
      <c r="HZ8" s="161">
        <f t="shared" si="27"/>
        <v>1199993.0900000001</v>
      </c>
      <c r="IA8" s="174">
        <f t="shared" si="28"/>
        <v>3</v>
      </c>
      <c r="IB8" s="173" t="str">
        <f t="shared" ca="1" si="29"/>
        <v>2445.7 at i=  130</v>
      </c>
      <c r="IC8" s="56">
        <f t="shared" ca="1" si="30"/>
        <v>7</v>
      </c>
      <c r="ID8" s="167">
        <f t="shared" ca="1" si="31"/>
        <v>2445.6999999999998</v>
      </c>
      <c r="IE8" s="186" t="str">
        <f t="shared" ca="1" si="32"/>
        <v xml:space="preserve"> Reposition index 3 between indices 10 and 4</v>
      </c>
      <c r="IF8" s="50">
        <v>3</v>
      </c>
      <c r="IG8" s="138" t="e">
        <f t="shared" ref="IG8:IG13" ca="1" si="43">IF(_xlfn.MINIFS($ID$6:$ID$182,$ID$6:$ID$182,"&gt;"&amp;IG7)=0,"-",_xlfn.MINIFS($ID$6:$ID$182,$ID$6:$ID$182,"&gt;"&amp;IG7))</f>
        <v>#VALUE!</v>
      </c>
      <c r="IH8" s="91" t="e">
        <f t="shared" ca="1" si="33"/>
        <v>#VALUE!</v>
      </c>
      <c r="II8" s="185" t="e">
        <f t="shared" ca="1" si="34"/>
        <v>#VALUE!</v>
      </c>
      <c r="IJ8" s="121">
        <f t="shared" si="5"/>
        <v>3</v>
      </c>
      <c r="IK8" s="1">
        <f t="shared" ca="1" si="35"/>
        <v>11</v>
      </c>
      <c r="IL8" s="137">
        <f t="shared" ca="1" si="36"/>
        <v>2467.3000000000002</v>
      </c>
      <c r="IM8" s="1">
        <v>3</v>
      </c>
      <c r="IN8" s="89">
        <f t="shared" ref="IN8:IN13" ca="1" si="44">IF(_xlfn.MINIFS($IL$6:$IL$182,$IL$6:$IL$182,"&gt;"&amp;IN7)=0,"-",_xlfn.MINIFS($IL$6:$IL$182,$IL$6:$IL$182,"&gt;"&amp;IN7))</f>
        <v>2464.6999999999998</v>
      </c>
      <c r="IO8" s="1">
        <f t="shared" ca="1" si="37"/>
        <v>26</v>
      </c>
      <c r="IP8" s="1" t="str">
        <f t="shared" ref="IP8:IP13" ca="1" si="45">IF(IO8="-","-",OFFSET($IJ$5,IO8,0)&amp;" and "&amp;OFFSET($IK$5,IO8,0))</f>
        <v>26 and 128</v>
      </c>
      <c r="IR8" s="58" t="s">
        <v>205</v>
      </c>
      <c r="IS8" s="70">
        <v>2</v>
      </c>
      <c r="IT8" s="70">
        <f t="shared" ref="IT8:IT46" si="46">IF(IS8&lt;=40,FIND(CHAR(1),SUBSTITUTE($IS$6,",",CHAR(1),IS8)),"")</f>
        <v>6</v>
      </c>
      <c r="IU8" s="147">
        <f>IF(IS8&lt;=40,VALUE(MID($IS$6,IT7+1,IT8-IT7-1)),"")</f>
        <v>42</v>
      </c>
      <c r="IV8" s="1">
        <f t="shared" ref="IV8:IV46" si="47">SMALL($IU$7:$IU$46,IS8)</f>
        <v>42</v>
      </c>
      <c r="IW8" s="9">
        <f t="shared" ref="IW8:IW46" si="48">MATCH(IU8,$IV$7:$IV$46,0)</f>
        <v>2</v>
      </c>
    </row>
    <row r="9" spans="1:264" ht="21" customHeight="1" thickBot="1" x14ac:dyDescent="0.25">
      <c r="A9" s="287">
        <v>1.25</v>
      </c>
      <c r="B9" s="1">
        <v>4</v>
      </c>
      <c r="C9" s="7" t="str">
        <f t="shared" si="6"/>
        <v/>
      </c>
      <c r="D9" s="94"/>
      <c r="E9" s="34" t="str">
        <f t="shared" si="0"/>
        <v/>
      </c>
      <c r="F9" s="1" t="str">
        <f t="shared" ca="1" si="7"/>
        <v/>
      </c>
      <c r="G9" s="1">
        <v>4</v>
      </c>
      <c r="H9" s="112"/>
      <c r="I9" s="129" t="str">
        <f t="shared" si="8"/>
        <v/>
      </c>
      <c r="J9" s="24" t="str">
        <f t="shared" si="9"/>
        <v/>
      </c>
      <c r="K9" s="9">
        <f>+P3</f>
        <v>3</v>
      </c>
      <c r="L9" s="3">
        <v>3</v>
      </c>
      <c r="M9" s="296"/>
      <c r="N9" s="295"/>
      <c r="O9" s="295"/>
      <c r="P9" s="294" t="s">
        <v>17</v>
      </c>
      <c r="Q9" s="295">
        <v>4.22</v>
      </c>
      <c r="R9" s="295">
        <v>0.84</v>
      </c>
      <c r="S9" s="295">
        <v>14.4</v>
      </c>
      <c r="T9" s="295">
        <v>4.3899999999999997</v>
      </c>
      <c r="U9" s="295">
        <v>0.73</v>
      </c>
      <c r="V9" s="295">
        <v>1.27</v>
      </c>
      <c r="W9" s="295">
        <v>1.1200000000000001</v>
      </c>
      <c r="X9" s="295">
        <v>0.67</v>
      </c>
      <c r="Y9" s="295">
        <v>5.15</v>
      </c>
      <c r="Z9" s="295">
        <v>0.93</v>
      </c>
      <c r="AA9" s="295">
        <v>6.49</v>
      </c>
      <c r="AB9" s="295">
        <v>3.89</v>
      </c>
      <c r="AC9" s="295">
        <v>18.059999999999999</v>
      </c>
      <c r="AD9" s="295">
        <v>14.6</v>
      </c>
      <c r="AE9" s="295">
        <v>20.440000000000001</v>
      </c>
      <c r="AF9" s="295">
        <v>1.71</v>
      </c>
      <c r="AG9" s="295">
        <v>4.91</v>
      </c>
      <c r="AH9" s="295">
        <v>4.0599999999999996</v>
      </c>
      <c r="AI9" s="295">
        <v>3.5</v>
      </c>
      <c r="AJ9" s="295">
        <v>3.47</v>
      </c>
      <c r="AK9" s="295">
        <v>1</v>
      </c>
      <c r="AL9" s="295">
        <v>0.88</v>
      </c>
      <c r="AM9" s="295">
        <v>4.0199999999999996</v>
      </c>
      <c r="AN9" s="295">
        <v>2.4300000000000002</v>
      </c>
      <c r="AO9" s="295">
        <v>7.38</v>
      </c>
      <c r="AP9" s="295">
        <v>10.4</v>
      </c>
      <c r="AQ9" s="295">
        <v>6.92</v>
      </c>
      <c r="AR9" s="295">
        <v>0.45</v>
      </c>
      <c r="AS9" s="295">
        <v>6.63</v>
      </c>
      <c r="AT9" s="278">
        <v>99999</v>
      </c>
      <c r="AU9" s="278">
        <v>99999</v>
      </c>
      <c r="AV9" s="278">
        <v>99999</v>
      </c>
      <c r="AW9" s="278">
        <v>99999</v>
      </c>
      <c r="AX9" s="278">
        <v>99999</v>
      </c>
      <c r="AY9" s="278">
        <v>99999</v>
      </c>
      <c r="AZ9" s="278">
        <v>99999</v>
      </c>
      <c r="BA9" s="278">
        <v>99999</v>
      </c>
      <c r="BB9" s="278">
        <v>99999</v>
      </c>
      <c r="BC9" s="278">
        <v>99999</v>
      </c>
      <c r="BD9" s="278">
        <v>99999</v>
      </c>
      <c r="BE9" s="278">
        <v>99999</v>
      </c>
      <c r="BF9" s="278">
        <v>99999</v>
      </c>
      <c r="BG9" s="278">
        <v>99999</v>
      </c>
      <c r="BH9" s="278">
        <v>99999</v>
      </c>
      <c r="BI9" s="278">
        <v>99999</v>
      </c>
      <c r="BJ9" s="278">
        <v>99999</v>
      </c>
      <c r="BK9" s="278">
        <v>99999</v>
      </c>
      <c r="BL9" s="278">
        <v>99999</v>
      </c>
      <c r="BM9" s="278">
        <v>99999</v>
      </c>
      <c r="BN9" s="278">
        <v>99999</v>
      </c>
      <c r="BO9" s="278">
        <v>99999</v>
      </c>
      <c r="BP9" s="278">
        <v>99999</v>
      </c>
      <c r="BQ9" s="278">
        <v>99999</v>
      </c>
      <c r="BR9" s="278">
        <v>99999</v>
      </c>
      <c r="BS9" s="278">
        <v>99999</v>
      </c>
      <c r="BT9" s="278">
        <v>99999</v>
      </c>
      <c r="BU9" s="278">
        <v>99999</v>
      </c>
      <c r="BV9" s="278">
        <v>99999</v>
      </c>
      <c r="BW9" s="278">
        <v>99999</v>
      </c>
      <c r="BX9" s="278">
        <v>99999</v>
      </c>
      <c r="BY9" s="278">
        <v>99999</v>
      </c>
      <c r="BZ9" s="278">
        <v>99999</v>
      </c>
      <c r="CA9" s="278">
        <v>99999</v>
      </c>
      <c r="CB9" s="278">
        <v>99999</v>
      </c>
      <c r="CC9" s="278">
        <v>99999</v>
      </c>
      <c r="CD9" s="278">
        <v>99999</v>
      </c>
      <c r="CE9" s="278">
        <v>99999</v>
      </c>
      <c r="CF9" s="278">
        <v>99999</v>
      </c>
      <c r="CG9" s="278">
        <v>99999</v>
      </c>
      <c r="CH9" s="278">
        <v>99999</v>
      </c>
      <c r="CI9" s="278">
        <v>99999</v>
      </c>
      <c r="CJ9" s="278">
        <v>99999</v>
      </c>
      <c r="CK9" s="278">
        <v>99999</v>
      </c>
      <c r="CL9" s="278">
        <v>99999</v>
      </c>
      <c r="CM9" s="278">
        <v>99999</v>
      </c>
      <c r="CN9" s="278">
        <v>99999</v>
      </c>
      <c r="CO9" s="278">
        <v>99999</v>
      </c>
      <c r="CP9" s="278">
        <v>99999</v>
      </c>
      <c r="CQ9" s="278">
        <v>99999</v>
      </c>
      <c r="CR9" s="278">
        <v>99999</v>
      </c>
      <c r="CS9" s="278">
        <v>99999</v>
      </c>
      <c r="CT9" s="278">
        <v>99999</v>
      </c>
      <c r="CU9" s="278">
        <v>99999</v>
      </c>
      <c r="CV9" s="278">
        <v>99999</v>
      </c>
      <c r="CW9" s="278">
        <v>99999</v>
      </c>
      <c r="CX9" s="278">
        <v>99999</v>
      </c>
      <c r="CY9" s="278">
        <v>99999</v>
      </c>
      <c r="CZ9" s="278">
        <v>99999</v>
      </c>
      <c r="DA9" s="278">
        <v>99999</v>
      </c>
      <c r="DB9" s="278">
        <v>99999</v>
      </c>
      <c r="DC9" s="278">
        <v>99999</v>
      </c>
      <c r="DD9" s="278">
        <v>99999</v>
      </c>
      <c r="DE9" s="278">
        <v>99999</v>
      </c>
      <c r="DF9" s="278">
        <v>99999</v>
      </c>
      <c r="DG9" s="278">
        <v>99999</v>
      </c>
      <c r="DH9" s="278">
        <v>99999</v>
      </c>
      <c r="DI9" s="278">
        <v>99999</v>
      </c>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c r="FL9" s="278"/>
      <c r="FM9" s="278"/>
      <c r="FN9" s="278"/>
      <c r="FO9" s="278"/>
      <c r="FP9" s="278"/>
      <c r="FQ9" s="278"/>
      <c r="FR9" s="278"/>
      <c r="FS9" s="278"/>
      <c r="FT9" s="278"/>
      <c r="FU9" s="278"/>
      <c r="FV9" s="278"/>
      <c r="FW9" s="278"/>
      <c r="FX9" s="278"/>
      <c r="FY9" s="278"/>
      <c r="FZ9" s="278"/>
      <c r="GA9" s="278"/>
      <c r="GB9" s="278"/>
      <c r="GC9" s="278"/>
      <c r="GD9" s="278"/>
      <c r="GE9" s="278"/>
      <c r="GF9" s="278"/>
      <c r="GG9" s="278"/>
      <c r="GH9" s="278"/>
      <c r="GI9" s="150">
        <v>99999</v>
      </c>
      <c r="GJ9" s="150">
        <v>99999</v>
      </c>
      <c r="GK9" s="150">
        <v>99999</v>
      </c>
      <c r="GL9" s="48">
        <v>3</v>
      </c>
      <c r="GM9" s="101"/>
      <c r="GN9" s="99">
        <f t="shared" ref="GN9:GN14" si="49">FIND(","&amp;$GQ$3&amp;",",GU9)+LEN($GQ$3)+2</f>
        <v>12</v>
      </c>
      <c r="GO9" s="99">
        <f t="shared" si="39"/>
        <v>13</v>
      </c>
      <c r="GP9" s="50"/>
      <c r="GQ9" s="101" t="str">
        <f t="shared" ref="GQ9:GQ72" si="50">+GR8</f>
        <v>98</v>
      </c>
      <c r="GR9" s="104" t="str">
        <f t="shared" si="40"/>
        <v>70</v>
      </c>
      <c r="GS9" s="50">
        <f t="shared" si="10"/>
        <v>4</v>
      </c>
      <c r="GT9" s="82"/>
      <c r="GU9" s="175" t="str">
        <f t="shared" si="41"/>
        <v>1,2,98,100,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9" s="171" t="str">
        <v>1299992.14,2.5,0</v>
      </c>
      <c r="GW9" s="247">
        <f t="shared" si="11"/>
        <v>11</v>
      </c>
      <c r="GX9" s="101">
        <f t="shared" si="12"/>
        <v>15</v>
      </c>
      <c r="GY9" s="167">
        <f t="shared" si="1"/>
        <v>1299992.1399999999</v>
      </c>
      <c r="GZ9" s="99">
        <f t="shared" si="13"/>
        <v>2.5</v>
      </c>
      <c r="HA9" s="99">
        <f t="shared" si="2"/>
        <v>0</v>
      </c>
      <c r="HB9" s="248" t="str">
        <f t="shared" si="3"/>
        <v>FEAS.</v>
      </c>
      <c r="HC9" s="266" t="s">
        <v>240</v>
      </c>
      <c r="HD9" s="246">
        <f t="shared" si="14"/>
        <v>12</v>
      </c>
      <c r="HE9" s="50">
        <v>4</v>
      </c>
      <c r="HF9" s="173">
        <f t="shared" si="15"/>
        <v>1</v>
      </c>
      <c r="HG9" s="101">
        <f t="shared" si="16"/>
        <v>23</v>
      </c>
      <c r="HH9" s="285" cm="1">
        <f t="array" ref="HH9">IF(HE9&lt;=$HC$1-1,IF(HF9&lt;&gt;HF8,INDEX($M$6:$GK$185,1,HG9+1),INDEX($M$6:$GK$185,MIN(HG9,HG8)+1,MAX(HG9,HG8)+1))+IF(HF9&lt;&gt;HF10,INDEX($M$6:$GK$185,1,HG9+1),0),"")</f>
        <v>0.88</v>
      </c>
      <c r="HI9" s="50">
        <f t="shared" ca="1" si="4"/>
        <v>1.25</v>
      </c>
      <c r="HJ9" s="50">
        <v>4</v>
      </c>
      <c r="HK9" s="250"/>
      <c r="HL9" s="251" t="str">
        <f t="shared" ref="HL9:HL15" si="51">IF(HK9&gt;0,SUMIF($HF$6:$HF$182,HJ9,$HH$6:$HH$182),"")</f>
        <v/>
      </c>
      <c r="HM9" s="252" t="str">
        <f t="shared" si="42"/>
        <v/>
      </c>
      <c r="HN9" s="263" t="s">
        <v>213</v>
      </c>
      <c r="HO9" s="158">
        <f t="shared" si="18"/>
        <v>0</v>
      </c>
      <c r="HP9" s="158">
        <v>4</v>
      </c>
      <c r="HQ9" s="159" t="str">
        <f t="shared" si="19"/>
        <v>,-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 s="160" t="str">
        <f t="shared" si="20"/>
        <v>,-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1,99,101,25,22,34,21,35,32,26,130,136,135,150,151,149,148,144,143,142,171,170,169,168,167,166,165,159,155,154,31,24,23,45,33,49,46,44,43,53,48,47,41,40,42,39,38,</v>
      </c>
      <c r="HS9" s="177" t="str">
        <f t="shared" si="21"/>
        <v>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1,99,101,25,22,34,21,35,32,26,130,136,135,150,151,149,148,144,143,142,171,170,169,168,167,166,165,159,155,154,31,24,23,45,33,49,46,44,43,53,48,47,41,40,42,39,38,</v>
      </c>
      <c r="HT9" s="101" t="str">
        <v>1199996.32,2.5,0</v>
      </c>
      <c r="HU9" s="161">
        <f t="shared" si="22"/>
        <v>11</v>
      </c>
      <c r="HV9" s="161">
        <f t="shared" si="23"/>
        <v>15</v>
      </c>
      <c r="HW9" s="161">
        <f t="shared" si="24"/>
        <v>1199996.32</v>
      </c>
      <c r="HX9" s="161">
        <f t="shared" si="25"/>
        <v>2.5</v>
      </c>
      <c r="HY9" s="161">
        <f t="shared" si="26"/>
        <v>0</v>
      </c>
      <c r="HZ9" s="161">
        <f t="shared" si="27"/>
        <v>1199996.32</v>
      </c>
      <c r="IA9" s="174">
        <f t="shared" si="28"/>
        <v>4</v>
      </c>
      <c r="IB9" s="173" t="str">
        <f t="shared" ca="1" si="29"/>
        <v>2445.7 at i=  131</v>
      </c>
      <c r="IC9" s="56">
        <f t="shared" ca="1" si="30"/>
        <v>7</v>
      </c>
      <c r="ID9" s="167">
        <f t="shared" ca="1" si="31"/>
        <v>2445.6999999999998</v>
      </c>
      <c r="IE9" s="186" t="str">
        <f t="shared" ca="1" si="32"/>
        <v xml:space="preserve"> Reposition index 4 between indices 3 and 99</v>
      </c>
      <c r="IF9" s="50">
        <v>4</v>
      </c>
      <c r="IG9" s="138" t="e">
        <f t="shared" ca="1" si="43"/>
        <v>#VALUE!</v>
      </c>
      <c r="IH9" s="91" t="e">
        <f t="shared" ca="1" si="33"/>
        <v>#VALUE!</v>
      </c>
      <c r="II9" s="185" t="e">
        <f t="shared" ca="1" si="34"/>
        <v>#VALUE!</v>
      </c>
      <c r="IJ9" s="121">
        <f t="shared" si="5"/>
        <v>4</v>
      </c>
      <c r="IK9" s="1">
        <f t="shared" ca="1" si="35"/>
        <v>99</v>
      </c>
      <c r="IL9" s="137">
        <f t="shared" ca="1" si="36"/>
        <v>2465.8000000000002</v>
      </c>
      <c r="IM9" s="1">
        <v>4</v>
      </c>
      <c r="IN9" s="89">
        <f t="shared" ca="1" si="44"/>
        <v>2465.3000000000002</v>
      </c>
      <c r="IO9" s="1">
        <f t="shared" ca="1" si="37"/>
        <v>11</v>
      </c>
      <c r="IP9" s="1" t="str">
        <f t="shared" ca="1" si="45"/>
        <v>11 and 26</v>
      </c>
      <c r="IS9" s="70">
        <v>3</v>
      </c>
      <c r="IT9" s="70">
        <f t="shared" si="46"/>
        <v>9</v>
      </c>
      <c r="IU9" s="147">
        <f t="shared" ref="IU9:IU46" si="52">IF(IS9&lt;=40,VALUE(MID($IS$6,IT8+1,IT9-IT8-1)),"")</f>
        <v>43</v>
      </c>
      <c r="IV9" s="1">
        <f t="shared" si="47"/>
        <v>43</v>
      </c>
      <c r="IW9" s="9">
        <f t="shared" si="48"/>
        <v>3</v>
      </c>
    </row>
    <row r="10" spans="1:264" ht="15" customHeight="1" thickBot="1" x14ac:dyDescent="0.25">
      <c r="A10" s="287">
        <v>1.25</v>
      </c>
      <c r="B10" s="1">
        <v>5</v>
      </c>
      <c r="C10" s="7" t="str">
        <f t="shared" si="6"/>
        <v/>
      </c>
      <c r="D10" s="94"/>
      <c r="E10" s="34" t="str">
        <f t="shared" si="0"/>
        <v/>
      </c>
      <c r="F10" s="1" t="str">
        <f t="shared" ca="1" si="7"/>
        <v/>
      </c>
      <c r="G10" s="1">
        <v>5</v>
      </c>
      <c r="H10" s="112"/>
      <c r="I10" s="129" t="str">
        <f t="shared" si="8"/>
        <v/>
      </c>
      <c r="J10" s="24" t="str">
        <f t="shared" si="9"/>
        <v/>
      </c>
      <c r="K10" s="9">
        <f>+Q3</f>
        <v>4</v>
      </c>
      <c r="L10" s="3">
        <v>4</v>
      </c>
      <c r="M10" s="296"/>
      <c r="N10" s="295"/>
      <c r="O10" s="295"/>
      <c r="P10" s="295"/>
      <c r="Q10" s="294" t="s">
        <v>17</v>
      </c>
      <c r="R10" s="295">
        <v>8.07</v>
      </c>
      <c r="S10" s="295">
        <v>24.85</v>
      </c>
      <c r="T10" s="295">
        <v>4.9800000000000004</v>
      </c>
      <c r="U10" s="295">
        <v>4.88</v>
      </c>
      <c r="V10" s="295">
        <v>8.09</v>
      </c>
      <c r="W10" s="295">
        <v>8.14</v>
      </c>
      <c r="X10" s="295">
        <v>4.8</v>
      </c>
      <c r="Y10" s="295">
        <v>2.11</v>
      </c>
      <c r="Z10" s="295">
        <v>8.16</v>
      </c>
      <c r="AA10" s="295">
        <v>7.88</v>
      </c>
      <c r="AB10" s="295">
        <v>5.27</v>
      </c>
      <c r="AC10" s="295">
        <v>14.55</v>
      </c>
      <c r="AD10" s="295">
        <v>11.1</v>
      </c>
      <c r="AE10" s="295">
        <v>16.940000000000001</v>
      </c>
      <c r="AF10" s="295">
        <v>2.61</v>
      </c>
      <c r="AG10" s="295">
        <v>5.4</v>
      </c>
      <c r="AH10" s="295">
        <v>5.45</v>
      </c>
      <c r="AI10" s="295">
        <v>4.88</v>
      </c>
      <c r="AJ10" s="295">
        <v>5.52</v>
      </c>
      <c r="AK10" s="295">
        <v>8.19</v>
      </c>
      <c r="AL10" s="295">
        <v>5.03</v>
      </c>
      <c r="AM10" s="295">
        <v>1.2</v>
      </c>
      <c r="AN10" s="295">
        <v>2.0099999999999998</v>
      </c>
      <c r="AO10" s="295">
        <v>8.77</v>
      </c>
      <c r="AP10" s="295">
        <v>13.03</v>
      </c>
      <c r="AQ10" s="295">
        <v>8.31</v>
      </c>
      <c r="AR10" s="295">
        <v>4.5999999999999996</v>
      </c>
      <c r="AS10" s="295">
        <v>7.2</v>
      </c>
      <c r="AT10" s="278">
        <v>99999</v>
      </c>
      <c r="AU10" s="278">
        <v>99999</v>
      </c>
      <c r="AV10" s="278">
        <v>99999</v>
      </c>
      <c r="AW10" s="278">
        <v>99999</v>
      </c>
      <c r="AX10" s="278">
        <v>99999</v>
      </c>
      <c r="AY10" s="278">
        <v>99999</v>
      </c>
      <c r="AZ10" s="278">
        <v>99999</v>
      </c>
      <c r="BA10" s="278">
        <v>99999</v>
      </c>
      <c r="BB10" s="278">
        <v>99999</v>
      </c>
      <c r="BC10" s="278">
        <v>99999</v>
      </c>
      <c r="BD10" s="278">
        <v>99999</v>
      </c>
      <c r="BE10" s="278">
        <v>99999</v>
      </c>
      <c r="BF10" s="278">
        <v>99999</v>
      </c>
      <c r="BG10" s="278">
        <v>99999</v>
      </c>
      <c r="BH10" s="278">
        <v>99999</v>
      </c>
      <c r="BI10" s="278">
        <v>99999</v>
      </c>
      <c r="BJ10" s="278">
        <v>99999</v>
      </c>
      <c r="BK10" s="278">
        <v>99999</v>
      </c>
      <c r="BL10" s="278">
        <v>99999</v>
      </c>
      <c r="BM10" s="278">
        <v>99999</v>
      </c>
      <c r="BN10" s="278">
        <v>99999</v>
      </c>
      <c r="BO10" s="278">
        <v>99999</v>
      </c>
      <c r="BP10" s="278">
        <v>99999</v>
      </c>
      <c r="BQ10" s="278">
        <v>99999</v>
      </c>
      <c r="BR10" s="278">
        <v>99999</v>
      </c>
      <c r="BS10" s="278">
        <v>99999</v>
      </c>
      <c r="BT10" s="278">
        <v>99999</v>
      </c>
      <c r="BU10" s="278">
        <v>99999</v>
      </c>
      <c r="BV10" s="278">
        <v>99999</v>
      </c>
      <c r="BW10" s="278">
        <v>99999</v>
      </c>
      <c r="BX10" s="278">
        <v>99999</v>
      </c>
      <c r="BY10" s="278">
        <v>99999</v>
      </c>
      <c r="BZ10" s="278">
        <v>99999</v>
      </c>
      <c r="CA10" s="278">
        <v>99999</v>
      </c>
      <c r="CB10" s="278">
        <v>99999</v>
      </c>
      <c r="CC10" s="278">
        <v>99999</v>
      </c>
      <c r="CD10" s="278">
        <v>99999</v>
      </c>
      <c r="CE10" s="278">
        <v>99999</v>
      </c>
      <c r="CF10" s="278">
        <v>99999</v>
      </c>
      <c r="CG10" s="278">
        <v>99999</v>
      </c>
      <c r="CH10" s="278">
        <v>99999</v>
      </c>
      <c r="CI10" s="278">
        <v>99999</v>
      </c>
      <c r="CJ10" s="278">
        <v>99999</v>
      </c>
      <c r="CK10" s="278">
        <v>99999</v>
      </c>
      <c r="CL10" s="278">
        <v>99999</v>
      </c>
      <c r="CM10" s="278">
        <v>99999</v>
      </c>
      <c r="CN10" s="278">
        <v>99999</v>
      </c>
      <c r="CO10" s="278">
        <v>99999</v>
      </c>
      <c r="CP10" s="278">
        <v>99999</v>
      </c>
      <c r="CQ10" s="278">
        <v>99999</v>
      </c>
      <c r="CR10" s="278">
        <v>99999</v>
      </c>
      <c r="CS10" s="278">
        <v>99999</v>
      </c>
      <c r="CT10" s="278">
        <v>99999</v>
      </c>
      <c r="CU10" s="278">
        <v>99999</v>
      </c>
      <c r="CV10" s="278">
        <v>99999</v>
      </c>
      <c r="CW10" s="278">
        <v>99999</v>
      </c>
      <c r="CX10" s="278">
        <v>99999</v>
      </c>
      <c r="CY10" s="278">
        <v>99999</v>
      </c>
      <c r="CZ10" s="278">
        <v>99999</v>
      </c>
      <c r="DA10" s="278">
        <v>99999</v>
      </c>
      <c r="DB10" s="278">
        <v>99999</v>
      </c>
      <c r="DC10" s="278">
        <v>99999</v>
      </c>
      <c r="DD10" s="278">
        <v>99999</v>
      </c>
      <c r="DE10" s="278">
        <v>99999</v>
      </c>
      <c r="DF10" s="278">
        <v>99999</v>
      </c>
      <c r="DG10" s="278">
        <v>99999</v>
      </c>
      <c r="DH10" s="278">
        <v>99999</v>
      </c>
      <c r="DI10" s="278">
        <v>99999</v>
      </c>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150">
        <v>99999</v>
      </c>
      <c r="GJ10" s="150">
        <v>99999</v>
      </c>
      <c r="GK10" s="150">
        <v>99999</v>
      </c>
      <c r="GL10" s="48">
        <v>4</v>
      </c>
      <c r="GM10" s="101"/>
      <c r="GN10" s="99">
        <f t="shared" si="49"/>
        <v>15</v>
      </c>
      <c r="GO10" s="99">
        <f t="shared" si="39"/>
        <v>16</v>
      </c>
      <c r="GP10" s="50"/>
      <c r="GQ10" s="101" t="str">
        <f t="shared" si="50"/>
        <v>70</v>
      </c>
      <c r="GR10" s="104" t="str">
        <f t="shared" si="40"/>
        <v>68</v>
      </c>
      <c r="GS10" s="50">
        <f t="shared" si="10"/>
        <v>5</v>
      </c>
      <c r="GT10" s="82"/>
      <c r="GU10" s="175" t="str">
        <f t="shared" si="41"/>
        <v>1,2,98,70,100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0" s="171" t="str">
        <v>1299992.14,2.5,0</v>
      </c>
      <c r="GW10" s="247">
        <f t="shared" si="11"/>
        <v>11</v>
      </c>
      <c r="GX10" s="101">
        <f t="shared" si="12"/>
        <v>15</v>
      </c>
      <c r="GY10" s="167">
        <f t="shared" si="1"/>
        <v>1299992.1399999999</v>
      </c>
      <c r="GZ10" s="99">
        <f t="shared" si="13"/>
        <v>2.5</v>
      </c>
      <c r="HA10" s="99">
        <f t="shared" si="2"/>
        <v>0</v>
      </c>
      <c r="HB10" s="248" t="str">
        <f t="shared" si="3"/>
        <v>FEAS.</v>
      </c>
      <c r="HC10" s="50"/>
      <c r="HD10" s="246">
        <f t="shared" si="14"/>
        <v>15</v>
      </c>
      <c r="HE10" s="50">
        <v>5</v>
      </c>
      <c r="HF10" s="173">
        <f t="shared" si="15"/>
        <v>1</v>
      </c>
      <c r="HG10" s="101">
        <f t="shared" si="16"/>
        <v>14</v>
      </c>
      <c r="HH10" s="285" cm="1">
        <f t="array" ref="HH10">IF(HE10&lt;=$HC$1-1,IF(HF10&lt;&gt;HF9,INDEX($M$6:$GK$185,1,HG10+1),INDEX($M$6:$GK$185,MIN(HG10,HG9)+1,MAX(HG10,HG9)+1))+IF(HF10&lt;&gt;HF11,INDEX($M$6:$GK$185,1,HG10+1),0),"")</f>
        <v>2.67</v>
      </c>
      <c r="HI10" s="50">
        <f t="shared" ca="1" si="4"/>
        <v>1.25</v>
      </c>
      <c r="HJ10" s="50">
        <v>5</v>
      </c>
      <c r="HK10" s="250"/>
      <c r="HL10" s="251" t="str">
        <f t="shared" si="51"/>
        <v/>
      </c>
      <c r="HM10" s="252" t="str">
        <f t="shared" si="42"/>
        <v/>
      </c>
      <c r="HN10" s="262"/>
      <c r="HO10" s="158">
        <f t="shared" si="18"/>
        <v>0</v>
      </c>
      <c r="HP10" s="158">
        <v>5</v>
      </c>
      <c r="HQ10" s="159" t="str">
        <f t="shared" si="19"/>
        <v>,-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 s="160" t="str">
        <f t="shared" si="20"/>
        <v>,-5,2,98,70,68,67,66,65,60,63,64,62,61,158,156,157,177,161,160,162,176,175,174,163,164,172,173,140,141,145,146,147,137,138,139,153,69,152,55,56,54,57,127,109,110,111,112,114,113,115,116,117,118,119,120,123,122,71,126,58,59,74,72,73,75,76,77,78,79,81,80,82,83,84,85,86,87,92,95,124,96,94,93,91,88,89,90,97,121,125,107,106,105,104,100,103,102,8,12,1,108,128,27,28,29,30,9,7,6,14,13,15,16,19,17,18,37,36,20,11,129,131,132,134,133,50,51,52,10,3,4,99,101,25,22,34,21,35,32,26,130,136,135,150,151,149,148,144,143,142,171,170,169,168,167,166,165,159,155,154,31,24,23,45,33,49,46,44,43,53,48,47,41,40,42,39,38,</v>
      </c>
      <c r="HS10" s="177" t="str">
        <f t="shared" si="21"/>
        <v>5,2,98,70,68,67,66,65,60,63,64,62,61,158,156,157,177,161,160,162,176,175,174,163,164,172,173,140,141,145,146,147,137,138,139,153,69,152,55,56,54,57,127,109,110,111,112,114,113,115,116,117,118,119,120,123,122,71,126,58,59,74,72,73,75,76,77,78,79,81,80,82,83,84,85,86,87,92,95,124,96,94,93,91,88,89,90,97,121,125,107,106,105,104,100,103,102,8,12,1,108,128,27,28,29,30,9,7,6,14,13,15,16,19,17,18,37,36,20,11,129,131,132,134,133,50,51,52,10,3,4,99,101,25,22,34,21,35,32,26,130,136,135,150,151,149,148,144,143,142,171,170,169,168,167,166,165,159,155,154,31,24,23,45,33,49,46,44,43,53,48,47,41,40,42,39,38,</v>
      </c>
      <c r="HT10" s="101" t="str">
        <v>1199994.59,2.5,0</v>
      </c>
      <c r="HU10" s="161">
        <f t="shared" si="22"/>
        <v>11</v>
      </c>
      <c r="HV10" s="161">
        <f t="shared" si="23"/>
        <v>15</v>
      </c>
      <c r="HW10" s="161">
        <f t="shared" si="24"/>
        <v>1199994.5900000001</v>
      </c>
      <c r="HX10" s="161">
        <f t="shared" si="25"/>
        <v>2.5</v>
      </c>
      <c r="HY10" s="161">
        <f t="shared" si="26"/>
        <v>0</v>
      </c>
      <c r="HZ10" s="161">
        <f t="shared" si="27"/>
        <v>1199994.5900000001</v>
      </c>
      <c r="IA10" s="174">
        <f t="shared" si="28"/>
        <v>5</v>
      </c>
      <c r="IB10" s="173" t="str">
        <f t="shared" ca="1" si="29"/>
        <v>2445.7 at i=  100</v>
      </c>
      <c r="IC10" s="56">
        <f t="shared" ca="1" si="30"/>
        <v>7</v>
      </c>
      <c r="ID10" s="167">
        <f t="shared" ca="1" si="31"/>
        <v>2445.6999999999998</v>
      </c>
      <c r="IE10" s="186" t="str">
        <f t="shared" ca="1" si="32"/>
        <v xml:space="preserve"> Reposition index 5 between indices 12 and 108</v>
      </c>
      <c r="IF10" s="50">
        <v>5</v>
      </c>
      <c r="IG10" s="138" t="e">
        <f t="shared" ca="1" si="43"/>
        <v>#VALUE!</v>
      </c>
      <c r="IH10" s="91" t="e">
        <f t="shared" ca="1" si="33"/>
        <v>#VALUE!</v>
      </c>
      <c r="II10" s="185" t="e">
        <f t="shared" ca="1" si="34"/>
        <v>#VALUE!</v>
      </c>
      <c r="IJ10" s="121">
        <f t="shared" si="5"/>
        <v>5</v>
      </c>
      <c r="IK10" s="1">
        <f t="shared" ca="1" si="35"/>
        <v>12</v>
      </c>
      <c r="IL10" s="137">
        <f t="shared" ca="1" si="36"/>
        <v>2471.8000000000002</v>
      </c>
      <c r="IM10" s="1">
        <v>5</v>
      </c>
      <c r="IN10" s="89">
        <f t="shared" ca="1" si="44"/>
        <v>2465.8000000000002</v>
      </c>
      <c r="IO10" s="1">
        <f t="shared" ca="1" si="37"/>
        <v>2</v>
      </c>
      <c r="IP10" s="1" t="str">
        <f t="shared" ca="1" si="45"/>
        <v>2 and 1</v>
      </c>
      <c r="IS10" s="70">
        <v>4</v>
      </c>
      <c r="IT10" s="70">
        <f t="shared" si="46"/>
        <v>12</v>
      </c>
      <c r="IU10" s="147">
        <f t="shared" si="52"/>
        <v>44</v>
      </c>
      <c r="IV10" s="1">
        <f t="shared" si="47"/>
        <v>44</v>
      </c>
      <c r="IW10" s="9">
        <f t="shared" si="48"/>
        <v>4</v>
      </c>
    </row>
    <row r="11" spans="1:264" ht="20" customHeight="1" thickBot="1" x14ac:dyDescent="0.25">
      <c r="A11" s="287">
        <v>1.25</v>
      </c>
      <c r="B11" s="1">
        <v>6</v>
      </c>
      <c r="C11" s="7" t="str">
        <f t="shared" si="6"/>
        <v/>
      </c>
      <c r="D11" s="94"/>
      <c r="E11" s="34" t="str">
        <f t="shared" si="0"/>
        <v/>
      </c>
      <c r="F11" s="1" t="str">
        <f t="shared" ca="1" si="7"/>
        <v/>
      </c>
      <c r="G11" s="1">
        <v>6</v>
      </c>
      <c r="H11" s="112"/>
      <c r="I11" s="129" t="str">
        <f t="shared" si="8"/>
        <v/>
      </c>
      <c r="J11" s="24" t="str">
        <f t="shared" si="9"/>
        <v/>
      </c>
      <c r="K11" s="9">
        <f>+R3</f>
        <v>5</v>
      </c>
      <c r="L11" s="3">
        <v>5</v>
      </c>
      <c r="M11" s="296"/>
      <c r="N11" s="295"/>
      <c r="O11" s="295"/>
      <c r="P11" s="295"/>
      <c r="Q11" s="295"/>
      <c r="R11" s="294" t="s">
        <v>17</v>
      </c>
      <c r="S11" s="295">
        <v>14.24</v>
      </c>
      <c r="T11" s="295">
        <v>5.12</v>
      </c>
      <c r="U11" s="295">
        <v>0.28000000000000003</v>
      </c>
      <c r="V11" s="295">
        <v>0.36</v>
      </c>
      <c r="W11" s="295">
        <v>0.31</v>
      </c>
      <c r="X11" s="295">
        <v>1.39</v>
      </c>
      <c r="Y11" s="295">
        <v>5.88</v>
      </c>
      <c r="Z11" s="295">
        <v>0.2</v>
      </c>
      <c r="AA11" s="295">
        <v>7.22</v>
      </c>
      <c r="AB11" s="295">
        <v>4.6100000000000003</v>
      </c>
      <c r="AC11" s="295">
        <v>17.39</v>
      </c>
      <c r="AD11" s="295">
        <v>13.94</v>
      </c>
      <c r="AE11" s="295">
        <v>19.78</v>
      </c>
      <c r="AF11" s="295">
        <v>2.44</v>
      </c>
      <c r="AG11" s="295">
        <v>5.64</v>
      </c>
      <c r="AH11" s="295">
        <v>4.79</v>
      </c>
      <c r="AI11" s="295">
        <v>4.22</v>
      </c>
      <c r="AJ11" s="295">
        <v>4.2</v>
      </c>
      <c r="AK11" s="295">
        <v>0.32</v>
      </c>
      <c r="AL11" s="295">
        <v>0.5</v>
      </c>
      <c r="AM11" s="295">
        <v>4.74</v>
      </c>
      <c r="AN11" s="295">
        <v>3.16</v>
      </c>
      <c r="AO11" s="295">
        <v>8.11</v>
      </c>
      <c r="AP11" s="295">
        <v>9.74</v>
      </c>
      <c r="AQ11" s="295">
        <v>7.65</v>
      </c>
      <c r="AR11" s="295">
        <v>0.63</v>
      </c>
      <c r="AS11" s="295">
        <v>7.35</v>
      </c>
      <c r="AT11" s="278">
        <v>99999</v>
      </c>
      <c r="AU11" s="278">
        <v>99999</v>
      </c>
      <c r="AV11" s="278">
        <v>99999</v>
      </c>
      <c r="AW11" s="278">
        <v>99999</v>
      </c>
      <c r="AX11" s="278">
        <v>99999</v>
      </c>
      <c r="AY11" s="278">
        <v>99999</v>
      </c>
      <c r="AZ11" s="278">
        <v>99999</v>
      </c>
      <c r="BA11" s="278">
        <v>99999</v>
      </c>
      <c r="BB11" s="278">
        <v>99999</v>
      </c>
      <c r="BC11" s="278">
        <v>99999</v>
      </c>
      <c r="BD11" s="278">
        <v>99999</v>
      </c>
      <c r="BE11" s="278">
        <v>99999</v>
      </c>
      <c r="BF11" s="278">
        <v>99999</v>
      </c>
      <c r="BG11" s="278">
        <v>99999</v>
      </c>
      <c r="BH11" s="278">
        <v>99999</v>
      </c>
      <c r="BI11" s="278">
        <v>99999</v>
      </c>
      <c r="BJ11" s="278">
        <v>99999</v>
      </c>
      <c r="BK11" s="278">
        <v>99999</v>
      </c>
      <c r="BL11" s="278">
        <v>99999</v>
      </c>
      <c r="BM11" s="278">
        <v>99999</v>
      </c>
      <c r="BN11" s="278">
        <v>99999</v>
      </c>
      <c r="BO11" s="278">
        <v>99999</v>
      </c>
      <c r="BP11" s="278">
        <v>99999</v>
      </c>
      <c r="BQ11" s="278">
        <v>99999</v>
      </c>
      <c r="BR11" s="278">
        <v>99999</v>
      </c>
      <c r="BS11" s="278">
        <v>99999</v>
      </c>
      <c r="BT11" s="278">
        <v>99999</v>
      </c>
      <c r="BU11" s="278">
        <v>99999</v>
      </c>
      <c r="BV11" s="278">
        <v>99999</v>
      </c>
      <c r="BW11" s="278">
        <v>99999</v>
      </c>
      <c r="BX11" s="278">
        <v>99999</v>
      </c>
      <c r="BY11" s="278">
        <v>99999</v>
      </c>
      <c r="BZ11" s="278">
        <v>99999</v>
      </c>
      <c r="CA11" s="278">
        <v>99999</v>
      </c>
      <c r="CB11" s="278">
        <v>99999</v>
      </c>
      <c r="CC11" s="278">
        <v>99999</v>
      </c>
      <c r="CD11" s="278">
        <v>99999</v>
      </c>
      <c r="CE11" s="278">
        <v>99999</v>
      </c>
      <c r="CF11" s="278">
        <v>99999</v>
      </c>
      <c r="CG11" s="278">
        <v>99999</v>
      </c>
      <c r="CH11" s="278">
        <v>99999</v>
      </c>
      <c r="CI11" s="278">
        <v>99999</v>
      </c>
      <c r="CJ11" s="278">
        <v>99999</v>
      </c>
      <c r="CK11" s="278">
        <v>99999</v>
      </c>
      <c r="CL11" s="278">
        <v>99999</v>
      </c>
      <c r="CM11" s="278">
        <v>99999</v>
      </c>
      <c r="CN11" s="278">
        <v>99999</v>
      </c>
      <c r="CO11" s="278">
        <v>99999</v>
      </c>
      <c r="CP11" s="278">
        <v>99999</v>
      </c>
      <c r="CQ11" s="278">
        <v>99999</v>
      </c>
      <c r="CR11" s="278">
        <v>99999</v>
      </c>
      <c r="CS11" s="278">
        <v>99999</v>
      </c>
      <c r="CT11" s="278">
        <v>99999</v>
      </c>
      <c r="CU11" s="278">
        <v>99999</v>
      </c>
      <c r="CV11" s="278">
        <v>99999</v>
      </c>
      <c r="CW11" s="278">
        <v>99999</v>
      </c>
      <c r="CX11" s="278">
        <v>99999</v>
      </c>
      <c r="CY11" s="278">
        <v>99999</v>
      </c>
      <c r="CZ11" s="278">
        <v>99999</v>
      </c>
      <c r="DA11" s="278">
        <v>99999</v>
      </c>
      <c r="DB11" s="278">
        <v>99999</v>
      </c>
      <c r="DC11" s="278">
        <v>99999</v>
      </c>
      <c r="DD11" s="278">
        <v>99999</v>
      </c>
      <c r="DE11" s="278">
        <v>99999</v>
      </c>
      <c r="DF11" s="278">
        <v>99999</v>
      </c>
      <c r="DG11" s="278">
        <v>99999</v>
      </c>
      <c r="DH11" s="278">
        <v>99999</v>
      </c>
      <c r="DI11" s="278">
        <v>99999</v>
      </c>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c r="GH11" s="278"/>
      <c r="GI11" s="150">
        <v>99999</v>
      </c>
      <c r="GJ11" s="150">
        <v>99999</v>
      </c>
      <c r="GK11" s="150">
        <v>99999</v>
      </c>
      <c r="GL11" s="48">
        <v>5</v>
      </c>
      <c r="GM11" s="101"/>
      <c r="GN11" s="99">
        <f t="shared" si="49"/>
        <v>18</v>
      </c>
      <c r="GO11" s="99">
        <f t="shared" si="39"/>
        <v>19</v>
      </c>
      <c r="GP11" s="50"/>
      <c r="GQ11" s="101" t="str">
        <f t="shared" si="50"/>
        <v>68</v>
      </c>
      <c r="GR11" s="104" t="str">
        <f t="shared" si="40"/>
        <v>67</v>
      </c>
      <c r="GS11" s="50">
        <f t="shared" si="10"/>
        <v>6</v>
      </c>
      <c r="GT11" s="82"/>
      <c r="GU11" s="175" t="str">
        <f t="shared" si="41"/>
        <v>1,2,98,70,68,100,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1" s="171" t="str">
        <v>1299992.14,2.5,0</v>
      </c>
      <c r="GW11" s="247">
        <f t="shared" si="11"/>
        <v>11</v>
      </c>
      <c r="GX11" s="101">
        <f t="shared" si="12"/>
        <v>15</v>
      </c>
      <c r="GY11" s="167">
        <f t="shared" si="1"/>
        <v>1299992.1399999999</v>
      </c>
      <c r="GZ11" s="99">
        <f t="shared" si="13"/>
        <v>2.5</v>
      </c>
      <c r="HA11" s="99">
        <f t="shared" si="2"/>
        <v>0</v>
      </c>
      <c r="HB11" s="248" t="str">
        <f t="shared" si="3"/>
        <v>FEAS.</v>
      </c>
      <c r="HC11" s="50"/>
      <c r="HD11" s="246">
        <f t="shared" si="14"/>
        <v>18</v>
      </c>
      <c r="HE11" s="50">
        <v>6</v>
      </c>
      <c r="HF11" s="173">
        <f t="shared" si="15"/>
        <v>1</v>
      </c>
      <c r="HG11" s="101">
        <f t="shared" si="16"/>
        <v>30</v>
      </c>
      <c r="HH11" s="285" cm="1">
        <f t="array" ref="HH11">IF(HE11&lt;=$HC$1-1,IF(HF11&lt;&gt;HF10,INDEX($M$6:$GK$185,1,HG11+1),INDEX($M$6:$GK$185,MIN(HG11,HG10)+1,MAX(HG11,HG10)+1))+IF(HF11&lt;&gt;HF12,INDEX($M$6:$GK$185,1,HG11+1),0),"")</f>
        <v>0.6</v>
      </c>
      <c r="HI11" s="50">
        <f t="shared" ca="1" si="4"/>
        <v>1.25</v>
      </c>
      <c r="HJ11" s="50">
        <v>6</v>
      </c>
      <c r="HK11" s="253"/>
      <c r="HL11" s="251" t="str">
        <f t="shared" si="51"/>
        <v/>
      </c>
      <c r="HM11" s="252" t="str">
        <f t="shared" si="42"/>
        <v/>
      </c>
      <c r="HN11" s="262"/>
      <c r="HO11" s="158">
        <f t="shared" si="18"/>
        <v>0</v>
      </c>
      <c r="HP11" s="158">
        <v>6</v>
      </c>
      <c r="HQ11" s="159" t="str">
        <f t="shared" si="19"/>
        <v>,-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 s="160" t="str">
        <f t="shared" si="20"/>
        <v>,-6,2,98,70,68,67,66,65,60,63,64,62,61,158,156,157,177,161,160,162,176,175,174,163,164,172,173,140,141,145,146,147,137,138,139,153,69,152,55,56,54,57,127,109,110,111,112,114,113,115,116,117,118,119,120,123,122,71,126,58,59,74,72,73,75,76,77,78,79,81,80,82,83,84,85,86,87,92,95,124,96,94,93,91,88,89,90,97,121,125,107,106,105,104,100,103,102,8,12,5,108,128,27,28,29,30,9,7,1,14,13,15,16,19,17,18,37,36,20,11,129,131,132,134,133,50,51,52,10,3,4,99,101,25,22,34,21,35,32,26,130,136,135,150,151,149,148,144,143,142,171,170,169,168,167,166,165,159,155,154,31,24,23,45,33,49,46,44,43,53,48,47,41,40,42,39,38,</v>
      </c>
      <c r="HS11" s="177" t="str">
        <f t="shared" si="21"/>
        <v>6,2,98,70,68,67,66,65,60,63,64,62,61,158,156,157,177,161,160,162,176,175,174,163,164,172,173,140,141,145,146,147,137,138,139,153,69,152,55,56,54,57,127,109,110,111,112,114,113,115,116,117,118,119,120,123,122,71,126,58,59,74,72,73,75,76,77,78,79,81,80,82,83,84,85,86,87,92,95,124,96,94,93,91,88,89,90,97,121,125,107,106,105,104,100,103,102,8,12,5,108,128,27,28,29,30,9,7,1,14,13,15,16,19,17,18,37,36,20,11,129,131,132,134,133,50,51,52,10,3,4,99,101,25,22,34,21,35,32,26,130,136,135,150,151,149,148,144,143,142,171,170,169,168,167,166,165,159,155,154,31,24,23,45,33,49,46,44,43,53,48,47,41,40,42,39,38,</v>
      </c>
      <c r="HT11" s="101" t="str">
        <v>1200023.58,2.5,0</v>
      </c>
      <c r="HU11" s="161">
        <f t="shared" si="22"/>
        <v>11</v>
      </c>
      <c r="HV11" s="161">
        <f t="shared" si="23"/>
        <v>15</v>
      </c>
      <c r="HW11" s="161">
        <f t="shared" si="24"/>
        <v>1200023.58</v>
      </c>
      <c r="HX11" s="161">
        <f t="shared" si="25"/>
        <v>2.5</v>
      </c>
      <c r="HY11" s="161">
        <f t="shared" si="26"/>
        <v>0</v>
      </c>
      <c r="HZ11" s="161">
        <f t="shared" si="27"/>
        <v>1200023.58</v>
      </c>
      <c r="IA11" s="174">
        <f t="shared" si="28"/>
        <v>6</v>
      </c>
      <c r="IB11" s="173" t="str">
        <f t="shared" ca="1" si="29"/>
        <v>2445.7 at i=  110</v>
      </c>
      <c r="IC11" s="56">
        <f t="shared" ca="1" si="30"/>
        <v>7</v>
      </c>
      <c r="ID11" s="167">
        <f t="shared" ca="1" si="31"/>
        <v>2445.6999999999998</v>
      </c>
      <c r="IE11" s="186" t="str">
        <f t="shared" ca="1" si="32"/>
        <v xml:space="preserve"> Reposition index 6 between indices 7 and 14</v>
      </c>
      <c r="IF11" s="50">
        <v>6</v>
      </c>
      <c r="IG11" s="138" t="e">
        <f t="shared" ca="1" si="43"/>
        <v>#VALUE!</v>
      </c>
      <c r="IH11" s="91" t="e">
        <f t="shared" ca="1" si="33"/>
        <v>#VALUE!</v>
      </c>
      <c r="II11" s="185" t="e">
        <f t="shared" ca="1" si="34"/>
        <v>#VALUE!</v>
      </c>
      <c r="IJ11" s="121">
        <f t="shared" si="5"/>
        <v>6</v>
      </c>
      <c r="IK11" s="1">
        <f t="shared" ca="1" si="35"/>
        <v>7</v>
      </c>
      <c r="IL11" s="137">
        <f t="shared" ca="1" si="36"/>
        <v>2478.8000000000002</v>
      </c>
      <c r="IM11" s="1">
        <v>6</v>
      </c>
      <c r="IN11" s="89">
        <f t="shared" ca="1" si="44"/>
        <v>2466.3000000000002</v>
      </c>
      <c r="IO11" s="1">
        <f t="shared" ca="1" si="37"/>
        <v>17</v>
      </c>
      <c r="IP11" s="1" t="str">
        <f t="shared" ca="1" si="45"/>
        <v>17 and 18</v>
      </c>
      <c r="IS11" s="70">
        <v>5</v>
      </c>
      <c r="IT11" s="70">
        <f t="shared" si="46"/>
        <v>15</v>
      </c>
      <c r="IU11" s="147">
        <f t="shared" si="52"/>
        <v>45</v>
      </c>
      <c r="IV11" s="1">
        <f t="shared" si="47"/>
        <v>45</v>
      </c>
      <c r="IW11" s="9">
        <f t="shared" si="48"/>
        <v>5</v>
      </c>
    </row>
    <row r="12" spans="1:264" ht="15" customHeight="1" thickBot="1" x14ac:dyDescent="0.25">
      <c r="A12" s="287">
        <v>1.25</v>
      </c>
      <c r="B12" s="1">
        <v>7</v>
      </c>
      <c r="C12" s="7" t="str">
        <f t="shared" si="6"/>
        <v/>
      </c>
      <c r="D12" s="94"/>
      <c r="E12" s="34" t="str">
        <f t="shared" si="0"/>
        <v/>
      </c>
      <c r="F12" s="1" t="str">
        <f t="shared" ca="1" si="7"/>
        <v/>
      </c>
      <c r="G12" s="1">
        <v>7</v>
      </c>
      <c r="H12" s="112"/>
      <c r="I12" s="129" t="str">
        <f t="shared" si="8"/>
        <v/>
      </c>
      <c r="J12" s="24" t="str">
        <f t="shared" si="9"/>
        <v/>
      </c>
      <c r="K12" s="9">
        <f>+S3</f>
        <v>6</v>
      </c>
      <c r="L12" s="3">
        <v>6</v>
      </c>
      <c r="M12" s="296"/>
      <c r="N12" s="295"/>
      <c r="O12" s="295"/>
      <c r="P12" s="295"/>
      <c r="Q12" s="295"/>
      <c r="R12" s="295"/>
      <c r="S12" s="294" t="s">
        <v>17</v>
      </c>
      <c r="T12" s="295">
        <v>20.51</v>
      </c>
      <c r="U12" s="295">
        <v>13.96</v>
      </c>
      <c r="V12" s="295">
        <v>17.34</v>
      </c>
      <c r="W12" s="295">
        <v>14.53</v>
      </c>
      <c r="X12" s="295">
        <v>14.19</v>
      </c>
      <c r="Y12" s="295">
        <v>23.02</v>
      </c>
      <c r="Z12" s="295">
        <v>14.34</v>
      </c>
      <c r="AA12" s="295">
        <v>16</v>
      </c>
      <c r="AB12" s="295">
        <v>20</v>
      </c>
      <c r="AC12" s="295">
        <v>33.25</v>
      </c>
      <c r="AD12" s="295">
        <v>29.8</v>
      </c>
      <c r="AE12" s="295">
        <v>35.64</v>
      </c>
      <c r="AF12" s="295">
        <v>16.010000000000002</v>
      </c>
      <c r="AG12" s="295">
        <v>21.03</v>
      </c>
      <c r="AH12" s="295">
        <v>20.18</v>
      </c>
      <c r="AI12" s="295">
        <v>19.61</v>
      </c>
      <c r="AJ12" s="295">
        <v>14.27</v>
      </c>
      <c r="AK12" s="295">
        <v>14.42</v>
      </c>
      <c r="AL12" s="295">
        <v>13.79</v>
      </c>
      <c r="AM12" s="295">
        <v>22.11</v>
      </c>
      <c r="AN12" s="295">
        <v>16.73</v>
      </c>
      <c r="AO12" s="295">
        <v>16.75</v>
      </c>
      <c r="AP12" s="295">
        <v>11.74</v>
      </c>
      <c r="AQ12" s="295">
        <v>16.98</v>
      </c>
      <c r="AR12" s="295">
        <v>14.12</v>
      </c>
      <c r="AS12" s="295">
        <v>22.74</v>
      </c>
      <c r="AT12" s="278">
        <v>99999</v>
      </c>
      <c r="AU12" s="278">
        <v>99999</v>
      </c>
      <c r="AV12" s="278">
        <v>99999</v>
      </c>
      <c r="AW12" s="278">
        <v>99999</v>
      </c>
      <c r="AX12" s="278">
        <v>99999</v>
      </c>
      <c r="AY12" s="278">
        <v>99999</v>
      </c>
      <c r="AZ12" s="278">
        <v>99999</v>
      </c>
      <c r="BA12" s="278">
        <v>99999</v>
      </c>
      <c r="BB12" s="278">
        <v>99999</v>
      </c>
      <c r="BC12" s="278">
        <v>99999</v>
      </c>
      <c r="BD12" s="278">
        <v>99999</v>
      </c>
      <c r="BE12" s="278">
        <v>99999</v>
      </c>
      <c r="BF12" s="278">
        <v>99999</v>
      </c>
      <c r="BG12" s="278">
        <v>99999</v>
      </c>
      <c r="BH12" s="278">
        <v>99999</v>
      </c>
      <c r="BI12" s="278">
        <v>99999</v>
      </c>
      <c r="BJ12" s="278">
        <v>99999</v>
      </c>
      <c r="BK12" s="278">
        <v>99999</v>
      </c>
      <c r="BL12" s="278">
        <v>99999</v>
      </c>
      <c r="BM12" s="278">
        <v>99999</v>
      </c>
      <c r="BN12" s="278">
        <v>99999</v>
      </c>
      <c r="BO12" s="278">
        <v>99999</v>
      </c>
      <c r="BP12" s="278">
        <v>99999</v>
      </c>
      <c r="BQ12" s="278">
        <v>99999</v>
      </c>
      <c r="BR12" s="278">
        <v>99999</v>
      </c>
      <c r="BS12" s="278">
        <v>99999</v>
      </c>
      <c r="BT12" s="278">
        <v>99999</v>
      </c>
      <c r="BU12" s="278">
        <v>99999</v>
      </c>
      <c r="BV12" s="278">
        <v>99999</v>
      </c>
      <c r="BW12" s="278">
        <v>99999</v>
      </c>
      <c r="BX12" s="278">
        <v>99999</v>
      </c>
      <c r="BY12" s="278">
        <v>99999</v>
      </c>
      <c r="BZ12" s="278">
        <v>99999</v>
      </c>
      <c r="CA12" s="278">
        <v>99999</v>
      </c>
      <c r="CB12" s="278">
        <v>99999</v>
      </c>
      <c r="CC12" s="278">
        <v>99999</v>
      </c>
      <c r="CD12" s="278">
        <v>99999</v>
      </c>
      <c r="CE12" s="278">
        <v>99999</v>
      </c>
      <c r="CF12" s="278">
        <v>99999</v>
      </c>
      <c r="CG12" s="278">
        <v>99999</v>
      </c>
      <c r="CH12" s="278">
        <v>99999</v>
      </c>
      <c r="CI12" s="278">
        <v>99999</v>
      </c>
      <c r="CJ12" s="278">
        <v>99999</v>
      </c>
      <c r="CK12" s="278">
        <v>99999</v>
      </c>
      <c r="CL12" s="278">
        <v>99999</v>
      </c>
      <c r="CM12" s="278">
        <v>99999</v>
      </c>
      <c r="CN12" s="278">
        <v>99999</v>
      </c>
      <c r="CO12" s="278">
        <v>99999</v>
      </c>
      <c r="CP12" s="278">
        <v>99999</v>
      </c>
      <c r="CQ12" s="278">
        <v>99999</v>
      </c>
      <c r="CR12" s="278">
        <v>99999</v>
      </c>
      <c r="CS12" s="278">
        <v>99999</v>
      </c>
      <c r="CT12" s="278">
        <v>99999</v>
      </c>
      <c r="CU12" s="278">
        <v>99999</v>
      </c>
      <c r="CV12" s="278">
        <v>99999</v>
      </c>
      <c r="CW12" s="278">
        <v>99999</v>
      </c>
      <c r="CX12" s="278">
        <v>99999</v>
      </c>
      <c r="CY12" s="278">
        <v>99999</v>
      </c>
      <c r="CZ12" s="278">
        <v>99999</v>
      </c>
      <c r="DA12" s="278">
        <v>99999</v>
      </c>
      <c r="DB12" s="278">
        <v>99999</v>
      </c>
      <c r="DC12" s="278">
        <v>99999</v>
      </c>
      <c r="DD12" s="278">
        <v>99999</v>
      </c>
      <c r="DE12" s="278">
        <v>99999</v>
      </c>
      <c r="DF12" s="278">
        <v>99999</v>
      </c>
      <c r="DG12" s="278">
        <v>99999</v>
      </c>
      <c r="DH12" s="278">
        <v>99999</v>
      </c>
      <c r="DI12" s="278">
        <v>99999</v>
      </c>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c r="FU12" s="278"/>
      <c r="FV12" s="278"/>
      <c r="FW12" s="278"/>
      <c r="FX12" s="278"/>
      <c r="FY12" s="278"/>
      <c r="FZ12" s="278"/>
      <c r="GA12" s="278"/>
      <c r="GB12" s="278"/>
      <c r="GC12" s="278"/>
      <c r="GD12" s="278"/>
      <c r="GE12" s="278"/>
      <c r="GF12" s="278"/>
      <c r="GG12" s="278"/>
      <c r="GH12" s="278"/>
      <c r="GI12" s="150">
        <v>99999</v>
      </c>
      <c r="GJ12" s="150">
        <v>99999</v>
      </c>
      <c r="GK12" s="150">
        <v>99999</v>
      </c>
      <c r="GL12" s="48">
        <v>6</v>
      </c>
      <c r="GM12" s="101"/>
      <c r="GN12" s="99">
        <f t="shared" si="49"/>
        <v>21</v>
      </c>
      <c r="GO12" s="99">
        <f t="shared" si="39"/>
        <v>22</v>
      </c>
      <c r="GP12" s="50"/>
      <c r="GQ12" s="101" t="str">
        <f t="shared" si="50"/>
        <v>67</v>
      </c>
      <c r="GR12" s="104" t="str">
        <f t="shared" si="40"/>
        <v>66</v>
      </c>
      <c r="GS12" s="50">
        <f t="shared" si="10"/>
        <v>7</v>
      </c>
      <c r="GT12" s="83"/>
      <c r="GU12" s="175" t="str">
        <f t="shared" si="41"/>
        <v>1,2,98,70,68,67,100,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2" s="171" t="str">
        <v>1299992.14,2.5,0</v>
      </c>
      <c r="GW12" s="247">
        <f t="shared" si="11"/>
        <v>11</v>
      </c>
      <c r="GX12" s="101">
        <f t="shared" si="12"/>
        <v>15</v>
      </c>
      <c r="GY12" s="167">
        <f t="shared" si="1"/>
        <v>1299992.1399999999</v>
      </c>
      <c r="GZ12" s="99">
        <f t="shared" si="13"/>
        <v>2.5</v>
      </c>
      <c r="HA12" s="99">
        <f t="shared" si="2"/>
        <v>0</v>
      </c>
      <c r="HB12" s="248" t="str">
        <f t="shared" si="3"/>
        <v>FEAS.</v>
      </c>
      <c r="HC12" s="50"/>
      <c r="HD12" s="246">
        <f t="shared" si="14"/>
        <v>21</v>
      </c>
      <c r="HE12" s="50">
        <v>7</v>
      </c>
      <c r="HF12" s="173">
        <f t="shared" si="15"/>
        <v>1</v>
      </c>
      <c r="HG12" s="101">
        <f t="shared" si="16"/>
        <v>28</v>
      </c>
      <c r="HH12" s="285" cm="1">
        <f t="array" ref="HH12">IF(HE12&lt;=$HC$1-1,IF(HF12&lt;&gt;HF11,INDEX($M$6:$GK$185,1,HG12+1),INDEX($M$6:$GK$185,MIN(HG12,HG11)+1,MAX(HG12,HG11)+1))+IF(HF12&lt;&gt;HF13,INDEX($M$6:$GK$185,1,HG12+1),0),"")</f>
        <v>0.73</v>
      </c>
      <c r="HI12" s="50">
        <f t="shared" ca="1" si="4"/>
        <v>1.25</v>
      </c>
      <c r="HJ12" s="50">
        <v>7</v>
      </c>
      <c r="HK12" s="253"/>
      <c r="HL12" s="251" t="str">
        <f t="shared" si="51"/>
        <v/>
      </c>
      <c r="HM12" s="252" t="str">
        <f t="shared" si="42"/>
        <v/>
      </c>
      <c r="HN12" s="262"/>
      <c r="HO12" s="158">
        <f t="shared" si="18"/>
        <v>0</v>
      </c>
      <c r="HP12" s="158">
        <v>7</v>
      </c>
      <c r="HQ12" s="159" t="str">
        <f t="shared" si="19"/>
        <v>,-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 s="160" t="str">
        <f t="shared" si="20"/>
        <v>,-7,2,98,70,68,67,66,65,60,63,64,62,61,158,156,157,177,161,160,162,176,175,174,163,164,172,173,140,141,145,146,147,137,138,139,153,69,152,55,56,54,57,127,109,110,111,112,114,113,115,116,117,118,119,120,123,122,71,126,58,59,74,72,73,75,76,77,78,79,81,80,82,83,84,85,86,87,92,95,124,96,94,93,91,88,89,90,97,121,125,107,106,105,104,100,103,102,8,12,5,108,128,27,28,29,30,9,1,6,14,13,15,16,19,17,18,37,36,20,11,129,131,132,134,133,50,51,52,10,3,4,99,101,25,22,34,21,35,32,26,130,136,135,150,151,149,148,144,143,142,171,170,169,168,167,166,165,159,155,154,31,24,23,45,33,49,46,44,43,53,48,47,41,40,42,39,38,</v>
      </c>
      <c r="HS12" s="177" t="str">
        <f t="shared" si="21"/>
        <v>7,2,98,70,68,67,66,65,60,63,64,62,61,158,156,157,177,161,160,162,176,175,174,163,164,172,173,140,141,145,146,147,137,138,139,153,69,152,55,56,54,57,127,109,110,111,112,114,113,115,116,117,118,119,120,123,122,71,126,58,59,74,72,73,75,76,77,78,79,81,80,82,83,84,85,86,87,92,95,124,96,94,93,91,88,89,90,97,121,125,107,106,105,104,100,103,102,8,12,5,108,128,27,28,29,30,9,1,6,14,13,15,16,19,17,18,37,36,20,11,129,131,132,134,133,50,51,52,10,3,4,99,101,25,22,34,21,35,32,26,130,136,135,150,151,149,148,144,143,142,171,170,169,168,167,166,165,159,155,154,31,24,23,45,33,49,46,44,43,53,48,47,41,40,42,39,38,</v>
      </c>
      <c r="HT12" s="101" t="str">
        <v>1199993.82,2.5,0</v>
      </c>
      <c r="HU12" s="161">
        <f t="shared" si="22"/>
        <v>11</v>
      </c>
      <c r="HV12" s="161">
        <f t="shared" si="23"/>
        <v>15</v>
      </c>
      <c r="HW12" s="161">
        <f t="shared" si="24"/>
        <v>1199993.82</v>
      </c>
      <c r="HX12" s="161">
        <f t="shared" si="25"/>
        <v>2.5</v>
      </c>
      <c r="HY12" s="161">
        <f t="shared" si="26"/>
        <v>0</v>
      </c>
      <c r="HZ12" s="161">
        <f t="shared" si="27"/>
        <v>1199993.82</v>
      </c>
      <c r="IA12" s="174">
        <f t="shared" si="28"/>
        <v>7</v>
      </c>
      <c r="IB12" s="173" t="str">
        <f t="shared" ca="1" si="29"/>
        <v>2445.7 at i=  98</v>
      </c>
      <c r="IC12" s="56">
        <f t="shared" ca="1" si="30"/>
        <v>7</v>
      </c>
      <c r="ID12" s="167">
        <f t="shared" ca="1" si="31"/>
        <v>2445.6999999999998</v>
      </c>
      <c r="IE12" s="186" t="str">
        <f t="shared" ca="1" si="32"/>
        <v xml:space="preserve"> Reposition index 7 between indices 102 and 8</v>
      </c>
      <c r="IF12" s="50">
        <v>7</v>
      </c>
      <c r="IG12" s="138" t="e">
        <f t="shared" ca="1" si="43"/>
        <v>#VALUE!</v>
      </c>
      <c r="IH12" s="91" t="e">
        <f t="shared" ca="1" si="33"/>
        <v>#VALUE!</v>
      </c>
      <c r="II12" s="185" t="e">
        <f t="shared" ca="1" si="34"/>
        <v>#VALUE!</v>
      </c>
      <c r="IJ12" s="121">
        <f t="shared" si="5"/>
        <v>7</v>
      </c>
      <c r="IK12" s="1">
        <f t="shared" ca="1" si="35"/>
        <v>6</v>
      </c>
      <c r="IL12" s="137">
        <f t="shared" ca="1" si="36"/>
        <v>2478.8000000000002</v>
      </c>
      <c r="IM12" s="1">
        <v>7</v>
      </c>
      <c r="IN12" s="89">
        <f t="shared" ca="1" si="44"/>
        <v>2466.8000000000002</v>
      </c>
      <c r="IO12" s="1">
        <f t="shared" ca="1" si="37"/>
        <v>13</v>
      </c>
      <c r="IP12" s="1" t="str">
        <f t="shared" ca="1" si="45"/>
        <v>13 and 14</v>
      </c>
      <c r="IS12" s="70">
        <v>6</v>
      </c>
      <c r="IT12" s="70">
        <f t="shared" si="46"/>
        <v>18</v>
      </c>
      <c r="IU12" s="147">
        <f t="shared" si="52"/>
        <v>46</v>
      </c>
      <c r="IV12" s="1">
        <f t="shared" si="47"/>
        <v>46</v>
      </c>
      <c r="IW12" s="9">
        <f t="shared" si="48"/>
        <v>6</v>
      </c>
    </row>
    <row r="13" spans="1:264" ht="16" customHeight="1" thickBot="1" x14ac:dyDescent="0.25">
      <c r="A13" s="287">
        <v>1.25</v>
      </c>
      <c r="B13" s="1">
        <v>8</v>
      </c>
      <c r="C13" s="7" t="str">
        <f t="shared" si="6"/>
        <v/>
      </c>
      <c r="D13" s="94"/>
      <c r="E13" s="34" t="str">
        <f t="shared" si="0"/>
        <v/>
      </c>
      <c r="F13" s="1" t="str">
        <f t="shared" ca="1" si="7"/>
        <v/>
      </c>
      <c r="G13" s="1">
        <v>8</v>
      </c>
      <c r="H13" s="131"/>
      <c r="I13" s="130" t="str">
        <f t="shared" si="8"/>
        <v/>
      </c>
      <c r="J13" s="24" t="str">
        <f t="shared" si="9"/>
        <v/>
      </c>
      <c r="K13" s="143">
        <f>+T3</f>
        <v>7</v>
      </c>
      <c r="L13" s="3">
        <v>7</v>
      </c>
      <c r="M13" s="296"/>
      <c r="N13" s="295"/>
      <c r="O13" s="295"/>
      <c r="P13" s="295"/>
      <c r="Q13" s="295"/>
      <c r="R13" s="295"/>
      <c r="S13" s="295"/>
      <c r="T13" s="294" t="s">
        <v>17</v>
      </c>
      <c r="U13" s="295">
        <v>5.12</v>
      </c>
      <c r="V13" s="295">
        <v>5.66</v>
      </c>
      <c r="W13" s="295">
        <v>5.5</v>
      </c>
      <c r="X13" s="295">
        <v>4.16</v>
      </c>
      <c r="Y13" s="295">
        <v>3.62</v>
      </c>
      <c r="Z13" s="295">
        <v>5.32</v>
      </c>
      <c r="AA13" s="295">
        <v>5.23</v>
      </c>
      <c r="AB13" s="295">
        <v>2.62</v>
      </c>
      <c r="AC13" s="295">
        <v>17.12</v>
      </c>
      <c r="AD13" s="295">
        <v>13.77</v>
      </c>
      <c r="AE13" s="295">
        <v>16.809999999999999</v>
      </c>
      <c r="AF13" s="295">
        <v>3.35</v>
      </c>
      <c r="AG13" s="295">
        <v>1.03</v>
      </c>
      <c r="AH13" s="295">
        <v>2.8</v>
      </c>
      <c r="AI13" s="295">
        <v>2.23</v>
      </c>
      <c r="AJ13" s="295">
        <v>3.48</v>
      </c>
      <c r="AK13" s="295">
        <v>5.39</v>
      </c>
      <c r="AL13" s="295">
        <v>5.01</v>
      </c>
      <c r="AM13" s="295">
        <v>3.82</v>
      </c>
      <c r="AN13" s="295">
        <v>3.58</v>
      </c>
      <c r="AO13" s="295">
        <v>6.12</v>
      </c>
      <c r="AP13" s="295">
        <v>18.23</v>
      </c>
      <c r="AQ13" s="295">
        <v>5.14</v>
      </c>
      <c r="AR13" s="295">
        <v>4.84</v>
      </c>
      <c r="AS13" s="295">
        <v>2.23</v>
      </c>
      <c r="AT13" s="278">
        <v>99999</v>
      </c>
      <c r="AU13" s="278">
        <v>99999</v>
      </c>
      <c r="AV13" s="278">
        <v>99999</v>
      </c>
      <c r="AW13" s="278">
        <v>99999</v>
      </c>
      <c r="AX13" s="278">
        <v>99999</v>
      </c>
      <c r="AY13" s="278">
        <v>99999</v>
      </c>
      <c r="AZ13" s="278">
        <v>99999</v>
      </c>
      <c r="BA13" s="278">
        <v>99999</v>
      </c>
      <c r="BB13" s="278">
        <v>99999</v>
      </c>
      <c r="BC13" s="278">
        <v>99999</v>
      </c>
      <c r="BD13" s="278">
        <v>99999</v>
      </c>
      <c r="BE13" s="278">
        <v>99999</v>
      </c>
      <c r="BF13" s="278">
        <v>99999</v>
      </c>
      <c r="BG13" s="278">
        <v>99999</v>
      </c>
      <c r="BH13" s="278">
        <v>99999</v>
      </c>
      <c r="BI13" s="278">
        <v>99999</v>
      </c>
      <c r="BJ13" s="278">
        <v>99999</v>
      </c>
      <c r="BK13" s="278">
        <v>99999</v>
      </c>
      <c r="BL13" s="278">
        <v>99999</v>
      </c>
      <c r="BM13" s="278">
        <v>99999</v>
      </c>
      <c r="BN13" s="278">
        <v>99999</v>
      </c>
      <c r="BO13" s="278">
        <v>99999</v>
      </c>
      <c r="BP13" s="278">
        <v>99999</v>
      </c>
      <c r="BQ13" s="278">
        <v>99999</v>
      </c>
      <c r="BR13" s="278">
        <v>99999</v>
      </c>
      <c r="BS13" s="278">
        <v>99999</v>
      </c>
      <c r="BT13" s="278">
        <v>99999</v>
      </c>
      <c r="BU13" s="278">
        <v>99999</v>
      </c>
      <c r="BV13" s="278">
        <v>99999</v>
      </c>
      <c r="BW13" s="278">
        <v>99999</v>
      </c>
      <c r="BX13" s="278">
        <v>99999</v>
      </c>
      <c r="BY13" s="278">
        <v>99999</v>
      </c>
      <c r="BZ13" s="278">
        <v>99999</v>
      </c>
      <c r="CA13" s="278">
        <v>99999</v>
      </c>
      <c r="CB13" s="278">
        <v>99999</v>
      </c>
      <c r="CC13" s="278">
        <v>99999</v>
      </c>
      <c r="CD13" s="278">
        <v>99999</v>
      </c>
      <c r="CE13" s="278">
        <v>99999</v>
      </c>
      <c r="CF13" s="278">
        <v>99999</v>
      </c>
      <c r="CG13" s="278">
        <v>99999</v>
      </c>
      <c r="CH13" s="278">
        <v>99999</v>
      </c>
      <c r="CI13" s="278">
        <v>99999</v>
      </c>
      <c r="CJ13" s="278">
        <v>99999</v>
      </c>
      <c r="CK13" s="278">
        <v>99999</v>
      </c>
      <c r="CL13" s="278">
        <v>99999</v>
      </c>
      <c r="CM13" s="278">
        <v>99999</v>
      </c>
      <c r="CN13" s="278">
        <v>99999</v>
      </c>
      <c r="CO13" s="278">
        <v>99999</v>
      </c>
      <c r="CP13" s="278">
        <v>99999</v>
      </c>
      <c r="CQ13" s="278">
        <v>99999</v>
      </c>
      <c r="CR13" s="278">
        <v>99999</v>
      </c>
      <c r="CS13" s="278">
        <v>99999</v>
      </c>
      <c r="CT13" s="278">
        <v>99999</v>
      </c>
      <c r="CU13" s="278">
        <v>99999</v>
      </c>
      <c r="CV13" s="278">
        <v>99999</v>
      </c>
      <c r="CW13" s="278">
        <v>99999</v>
      </c>
      <c r="CX13" s="278">
        <v>99999</v>
      </c>
      <c r="CY13" s="278">
        <v>99999</v>
      </c>
      <c r="CZ13" s="278">
        <v>99999</v>
      </c>
      <c r="DA13" s="278">
        <v>99999</v>
      </c>
      <c r="DB13" s="278">
        <v>99999</v>
      </c>
      <c r="DC13" s="278">
        <v>99999</v>
      </c>
      <c r="DD13" s="278">
        <v>99999</v>
      </c>
      <c r="DE13" s="278">
        <v>99999</v>
      </c>
      <c r="DF13" s="278">
        <v>99999</v>
      </c>
      <c r="DG13" s="278">
        <v>99999</v>
      </c>
      <c r="DH13" s="278">
        <v>99999</v>
      </c>
      <c r="DI13" s="278">
        <v>99999</v>
      </c>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c r="FU13" s="278"/>
      <c r="FV13" s="278"/>
      <c r="FW13" s="278"/>
      <c r="FX13" s="278"/>
      <c r="FY13" s="278"/>
      <c r="FZ13" s="278"/>
      <c r="GA13" s="278"/>
      <c r="GB13" s="278"/>
      <c r="GC13" s="278"/>
      <c r="GD13" s="278"/>
      <c r="GE13" s="278"/>
      <c r="GF13" s="278"/>
      <c r="GG13" s="278"/>
      <c r="GH13" s="278"/>
      <c r="GI13" s="150">
        <v>99999</v>
      </c>
      <c r="GJ13" s="150">
        <v>99999</v>
      </c>
      <c r="GK13" s="150">
        <v>99999</v>
      </c>
      <c r="GL13" s="48">
        <v>7</v>
      </c>
      <c r="GM13" s="101"/>
      <c r="GN13" s="99">
        <f t="shared" si="49"/>
        <v>24</v>
      </c>
      <c r="GO13" s="99">
        <f t="shared" si="39"/>
        <v>25</v>
      </c>
      <c r="GP13" s="50"/>
      <c r="GQ13" s="101" t="str">
        <f t="shared" si="50"/>
        <v>66</v>
      </c>
      <c r="GR13" s="104" t="str">
        <f t="shared" si="40"/>
        <v>65</v>
      </c>
      <c r="GS13" s="50">
        <f t="shared" si="10"/>
        <v>8</v>
      </c>
      <c r="GT13" s="83"/>
      <c r="GU13" s="175" t="str">
        <f t="shared" si="41"/>
        <v>1,2,98,70,68,67,66,100,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3" s="171" t="str">
        <v>1299992.14,2.5,0</v>
      </c>
      <c r="GW13" s="247">
        <f t="shared" si="11"/>
        <v>11</v>
      </c>
      <c r="GX13" s="101">
        <f t="shared" si="12"/>
        <v>15</v>
      </c>
      <c r="GY13" s="167">
        <f t="shared" si="1"/>
        <v>1299992.1399999999</v>
      </c>
      <c r="GZ13" s="99">
        <f t="shared" si="13"/>
        <v>2.5</v>
      </c>
      <c r="HA13" s="99">
        <f t="shared" si="2"/>
        <v>0</v>
      </c>
      <c r="HB13" s="248" t="str">
        <f t="shared" si="3"/>
        <v>FEAS.</v>
      </c>
      <c r="HC13" s="50"/>
      <c r="HD13" s="246">
        <f t="shared" si="14"/>
        <v>24</v>
      </c>
      <c r="HE13" s="50">
        <v>8</v>
      </c>
      <c r="HF13" s="173">
        <f t="shared" si="15"/>
        <v>1</v>
      </c>
      <c r="HG13" s="101">
        <f t="shared" si="16"/>
        <v>32</v>
      </c>
      <c r="HH13" s="285" cm="1">
        <f t="array" ref="HH13">IF(HE13&lt;=$HC$1-1,IF(HF13&lt;&gt;HF12,INDEX($M$6:$GK$185,1,HG13+1),INDEX($M$6:$GK$185,MIN(HG13,HG12)+1,MAX(HG13,HG12)+1))+IF(HF13&lt;&gt;HF14,INDEX($M$6:$GK$185,1,HG13+1),0),"")</f>
        <v>3.55</v>
      </c>
      <c r="HI13" s="50">
        <f t="shared" ca="1" si="4"/>
        <v>1.25</v>
      </c>
      <c r="HJ13" s="50">
        <v>8</v>
      </c>
      <c r="HK13" s="253"/>
      <c r="HL13" s="251" t="str">
        <f t="shared" si="51"/>
        <v/>
      </c>
      <c r="HM13" s="252" t="str">
        <f t="shared" si="42"/>
        <v/>
      </c>
      <c r="HN13" s="262"/>
      <c r="HO13" s="158">
        <f t="shared" si="18"/>
        <v>0</v>
      </c>
      <c r="HP13" s="158">
        <v>8</v>
      </c>
      <c r="HQ13" s="159" t="str">
        <f t="shared" si="19"/>
        <v>,-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 s="160" t="str">
        <f t="shared" si="20"/>
        <v>,-8,2,98,70,68,67,66,65,60,63,64,62,61,158,156,157,177,161,160,162,176,175,174,163,164,172,173,140,141,145,146,147,137,138,139,153,69,152,55,56,54,57,127,109,110,111,112,114,113,115,116,117,118,119,120,123,122,71,126,58,59,74,72,73,75,76,77,78,79,81,80,82,83,84,85,86,87,92,95,124,96,94,93,91,88,89,90,97,121,125,107,106,105,104,100,103,102,1,12,5,108,128,27,28,29,30,9,7,6,14,13,15,16,19,17,18,37,36,20,11,129,131,132,134,133,50,51,52,10,3,4,99,101,25,22,34,21,35,32,26,130,136,135,150,151,149,148,144,143,142,171,170,169,168,167,166,165,159,155,154,31,24,23,45,33,49,46,44,43,53,48,47,41,40,42,39,38,</v>
      </c>
      <c r="HS13" s="177" t="str">
        <f t="shared" si="21"/>
        <v>8,2,98,70,68,67,66,65,60,63,64,62,61,158,156,157,177,161,160,162,176,175,174,163,164,172,173,140,141,145,146,147,137,138,139,153,69,152,55,56,54,57,127,109,110,111,112,114,113,115,116,117,118,119,120,123,122,71,126,58,59,74,72,73,75,76,77,78,79,81,80,82,83,84,85,86,87,92,95,124,96,94,93,91,88,89,90,97,121,125,107,106,105,104,100,103,102,1,12,5,108,128,27,28,29,30,9,7,6,14,13,15,16,19,17,18,37,36,20,11,129,131,132,134,133,50,51,52,10,3,4,99,101,25,22,34,21,35,32,26,130,136,135,150,151,149,148,144,143,142,171,170,169,168,167,166,165,159,155,154,31,24,23,45,33,49,46,44,43,53,48,47,41,40,42,39,38,</v>
      </c>
      <c r="HT13" s="101" t="str">
        <v>1199994.37,2.5,0</v>
      </c>
      <c r="HU13" s="161">
        <f t="shared" si="22"/>
        <v>11</v>
      </c>
      <c r="HV13" s="161">
        <f t="shared" si="23"/>
        <v>15</v>
      </c>
      <c r="HW13" s="161">
        <f t="shared" si="24"/>
        <v>1199994.3700000001</v>
      </c>
      <c r="HX13" s="161">
        <f t="shared" si="25"/>
        <v>2.5</v>
      </c>
      <c r="HY13" s="161">
        <f t="shared" si="26"/>
        <v>0</v>
      </c>
      <c r="HZ13" s="161">
        <f t="shared" si="27"/>
        <v>1199994.3700000001</v>
      </c>
      <c r="IA13" s="174">
        <f t="shared" si="28"/>
        <v>8</v>
      </c>
      <c r="IB13" s="173" t="str">
        <f t="shared" ca="1" si="29"/>
        <v>2445.7 at i=  98</v>
      </c>
      <c r="IC13" s="56">
        <f t="shared" ca="1" si="30"/>
        <v>7</v>
      </c>
      <c r="ID13" s="167">
        <f t="shared" ca="1" si="31"/>
        <v>2445.6999999999998</v>
      </c>
      <c r="IE13" s="186" t="str">
        <f t="shared" ca="1" si="32"/>
        <v xml:space="preserve"> Reposition index 8 between indices 102 and 12</v>
      </c>
      <c r="IF13" s="50">
        <v>8</v>
      </c>
      <c r="IG13" s="138" t="e">
        <f t="shared" ca="1" si="43"/>
        <v>#VALUE!</v>
      </c>
      <c r="IH13" s="91" t="e">
        <f t="shared" ca="1" si="33"/>
        <v>#VALUE!</v>
      </c>
      <c r="II13" s="185" t="e">
        <f t="shared" ca="1" si="34"/>
        <v>#VALUE!</v>
      </c>
      <c r="IJ13" s="121">
        <f t="shared" si="5"/>
        <v>8</v>
      </c>
      <c r="IK13" s="1">
        <f t="shared" ca="1" si="35"/>
        <v>12</v>
      </c>
      <c r="IL13" s="137">
        <f t="shared" ca="1" si="36"/>
        <v>2474.3000000000002</v>
      </c>
      <c r="IM13" s="1">
        <v>8</v>
      </c>
      <c r="IN13" s="89">
        <f t="shared" ca="1" si="44"/>
        <v>2467.3000000000002</v>
      </c>
      <c r="IO13" s="1">
        <f t="shared" ca="1" si="37"/>
        <v>3</v>
      </c>
      <c r="IP13" s="1" t="str">
        <f t="shared" ca="1" si="45"/>
        <v>3 and 11</v>
      </c>
      <c r="IS13" s="70">
        <v>7</v>
      </c>
      <c r="IT13" s="70">
        <f t="shared" si="46"/>
        <v>21</v>
      </c>
      <c r="IU13" s="147">
        <f t="shared" si="52"/>
        <v>47</v>
      </c>
      <c r="IV13" s="1">
        <f t="shared" si="47"/>
        <v>47</v>
      </c>
      <c r="IW13" s="9">
        <f t="shared" si="48"/>
        <v>7</v>
      </c>
    </row>
    <row r="14" spans="1:264" ht="17" thickBot="1" x14ac:dyDescent="0.25">
      <c r="A14" s="287">
        <v>1.25</v>
      </c>
      <c r="B14" s="1">
        <v>9</v>
      </c>
      <c r="C14" s="7" t="str">
        <f t="shared" si="6"/>
        <v/>
      </c>
      <c r="D14" s="94"/>
      <c r="E14" s="34" t="str">
        <f t="shared" si="0"/>
        <v/>
      </c>
      <c r="F14" s="1" t="str">
        <f t="shared" ca="1" si="7"/>
        <v/>
      </c>
      <c r="G14" s="1">
        <v>9</v>
      </c>
      <c r="H14" s="32"/>
      <c r="I14" s="130" t="str">
        <f t="shared" si="8"/>
        <v/>
      </c>
      <c r="J14" s="24" t="str">
        <f t="shared" si="9"/>
        <v/>
      </c>
      <c r="K14" s="9">
        <f>+U3</f>
        <v>8</v>
      </c>
      <c r="L14" s="3">
        <v>8</v>
      </c>
      <c r="M14" s="296"/>
      <c r="N14" s="295"/>
      <c r="O14" s="295"/>
      <c r="P14" s="295"/>
      <c r="Q14" s="295"/>
      <c r="R14" s="295"/>
      <c r="S14" s="295"/>
      <c r="T14" s="295"/>
      <c r="U14" s="294" t="s">
        <v>17</v>
      </c>
      <c r="V14" s="295">
        <v>0.64</v>
      </c>
      <c r="W14" s="295">
        <v>0.57999999999999996</v>
      </c>
      <c r="X14" s="295">
        <v>1.34</v>
      </c>
      <c r="Y14" s="295">
        <v>5.82</v>
      </c>
      <c r="Z14" s="295">
        <v>0.39</v>
      </c>
      <c r="AA14" s="295">
        <v>7.38</v>
      </c>
      <c r="AB14" s="295">
        <v>4.5599999999999996</v>
      </c>
      <c r="AC14" s="295">
        <v>17.5</v>
      </c>
      <c r="AD14" s="295">
        <v>14.05</v>
      </c>
      <c r="AE14" s="295">
        <v>19.89</v>
      </c>
      <c r="AF14" s="295">
        <v>2.38</v>
      </c>
      <c r="AG14" s="295">
        <v>5.58</v>
      </c>
      <c r="AH14" s="295">
        <v>4.7300000000000004</v>
      </c>
      <c r="AI14" s="295">
        <v>4.17</v>
      </c>
      <c r="AJ14" s="295">
        <v>4.8</v>
      </c>
      <c r="AK14" s="295">
        <v>0.46</v>
      </c>
      <c r="AL14" s="295">
        <v>0.19</v>
      </c>
      <c r="AM14" s="295">
        <v>4.6900000000000004</v>
      </c>
      <c r="AN14" s="295">
        <v>3.1</v>
      </c>
      <c r="AO14" s="295">
        <v>8.27</v>
      </c>
      <c r="AP14" s="295">
        <v>9.85</v>
      </c>
      <c r="AQ14" s="295">
        <v>7.8</v>
      </c>
      <c r="AR14" s="295">
        <v>0.56999999999999995</v>
      </c>
      <c r="AS14" s="295">
        <v>7.3</v>
      </c>
      <c r="AT14" s="278">
        <v>99999</v>
      </c>
      <c r="AU14" s="278">
        <v>99999</v>
      </c>
      <c r="AV14" s="278">
        <v>99999</v>
      </c>
      <c r="AW14" s="278">
        <v>99999</v>
      </c>
      <c r="AX14" s="278">
        <v>99999</v>
      </c>
      <c r="AY14" s="278">
        <v>99999</v>
      </c>
      <c r="AZ14" s="278">
        <v>99999</v>
      </c>
      <c r="BA14" s="278">
        <v>99999</v>
      </c>
      <c r="BB14" s="278">
        <v>99999</v>
      </c>
      <c r="BC14" s="278">
        <v>99999</v>
      </c>
      <c r="BD14" s="278">
        <v>99999</v>
      </c>
      <c r="BE14" s="278">
        <v>99999</v>
      </c>
      <c r="BF14" s="278">
        <v>99999</v>
      </c>
      <c r="BG14" s="278">
        <v>99999</v>
      </c>
      <c r="BH14" s="278">
        <v>99999</v>
      </c>
      <c r="BI14" s="278">
        <v>99999</v>
      </c>
      <c r="BJ14" s="278">
        <v>99999</v>
      </c>
      <c r="BK14" s="278">
        <v>99999</v>
      </c>
      <c r="BL14" s="278">
        <v>99999</v>
      </c>
      <c r="BM14" s="278">
        <v>99999</v>
      </c>
      <c r="BN14" s="278">
        <v>99999</v>
      </c>
      <c r="BO14" s="278">
        <v>99999</v>
      </c>
      <c r="BP14" s="278">
        <v>99999</v>
      </c>
      <c r="BQ14" s="278">
        <v>99999</v>
      </c>
      <c r="BR14" s="278">
        <v>99999</v>
      </c>
      <c r="BS14" s="278">
        <v>99999</v>
      </c>
      <c r="BT14" s="278">
        <v>99999</v>
      </c>
      <c r="BU14" s="278">
        <v>99999</v>
      </c>
      <c r="BV14" s="278">
        <v>99999</v>
      </c>
      <c r="BW14" s="278">
        <v>99999</v>
      </c>
      <c r="BX14" s="278">
        <v>99999</v>
      </c>
      <c r="BY14" s="278">
        <v>99999</v>
      </c>
      <c r="BZ14" s="278">
        <v>99999</v>
      </c>
      <c r="CA14" s="278">
        <v>99999</v>
      </c>
      <c r="CB14" s="278">
        <v>99999</v>
      </c>
      <c r="CC14" s="278">
        <v>99999</v>
      </c>
      <c r="CD14" s="278">
        <v>99999</v>
      </c>
      <c r="CE14" s="278">
        <v>99999</v>
      </c>
      <c r="CF14" s="278">
        <v>99999</v>
      </c>
      <c r="CG14" s="278">
        <v>99999</v>
      </c>
      <c r="CH14" s="278">
        <v>99999</v>
      </c>
      <c r="CI14" s="278">
        <v>99999</v>
      </c>
      <c r="CJ14" s="278">
        <v>99999</v>
      </c>
      <c r="CK14" s="278">
        <v>99999</v>
      </c>
      <c r="CL14" s="278">
        <v>99999</v>
      </c>
      <c r="CM14" s="278">
        <v>99999</v>
      </c>
      <c r="CN14" s="278">
        <v>99999</v>
      </c>
      <c r="CO14" s="278">
        <v>99999</v>
      </c>
      <c r="CP14" s="278">
        <v>99999</v>
      </c>
      <c r="CQ14" s="278">
        <v>99999</v>
      </c>
      <c r="CR14" s="278">
        <v>99999</v>
      </c>
      <c r="CS14" s="278">
        <v>99999</v>
      </c>
      <c r="CT14" s="278">
        <v>99999</v>
      </c>
      <c r="CU14" s="278">
        <v>99999</v>
      </c>
      <c r="CV14" s="278">
        <v>99999</v>
      </c>
      <c r="CW14" s="278">
        <v>99999</v>
      </c>
      <c r="CX14" s="278">
        <v>99999</v>
      </c>
      <c r="CY14" s="278">
        <v>99999</v>
      </c>
      <c r="CZ14" s="278">
        <v>99999</v>
      </c>
      <c r="DA14" s="278">
        <v>99999</v>
      </c>
      <c r="DB14" s="278">
        <v>99999</v>
      </c>
      <c r="DC14" s="278">
        <v>99999</v>
      </c>
      <c r="DD14" s="278">
        <v>99999</v>
      </c>
      <c r="DE14" s="278">
        <v>99999</v>
      </c>
      <c r="DF14" s="278">
        <v>99999</v>
      </c>
      <c r="DG14" s="278">
        <v>99999</v>
      </c>
      <c r="DH14" s="278">
        <v>99999</v>
      </c>
      <c r="DI14" s="278">
        <v>99999</v>
      </c>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G14" s="278"/>
      <c r="FH14" s="278"/>
      <c r="FI14" s="278"/>
      <c r="FJ14" s="278"/>
      <c r="FK14" s="278"/>
      <c r="FL14" s="278"/>
      <c r="FM14" s="278"/>
      <c r="FN14" s="278"/>
      <c r="FO14" s="278"/>
      <c r="FP14" s="278"/>
      <c r="FQ14" s="278"/>
      <c r="FR14" s="278"/>
      <c r="FS14" s="278"/>
      <c r="FT14" s="278"/>
      <c r="FU14" s="278"/>
      <c r="FV14" s="278"/>
      <c r="FW14" s="278"/>
      <c r="FX14" s="278"/>
      <c r="FY14" s="278"/>
      <c r="FZ14" s="278"/>
      <c r="GA14" s="278"/>
      <c r="GB14" s="278"/>
      <c r="GC14" s="278"/>
      <c r="GD14" s="278"/>
      <c r="GE14" s="278"/>
      <c r="GF14" s="278"/>
      <c r="GG14" s="278"/>
      <c r="GH14" s="278"/>
      <c r="GI14" s="150">
        <v>99999</v>
      </c>
      <c r="GJ14" s="150">
        <v>99999</v>
      </c>
      <c r="GK14" s="150">
        <v>99999</v>
      </c>
      <c r="GL14" s="48">
        <v>8</v>
      </c>
      <c r="GM14" s="101"/>
      <c r="GN14" s="99">
        <f t="shared" si="49"/>
        <v>27</v>
      </c>
      <c r="GO14" s="99">
        <f t="shared" si="39"/>
        <v>28</v>
      </c>
      <c r="GP14" s="50"/>
      <c r="GQ14" s="101" t="str">
        <f t="shared" si="50"/>
        <v>65</v>
      </c>
      <c r="GR14" s="104" t="str">
        <f t="shared" si="40"/>
        <v>60</v>
      </c>
      <c r="GS14" s="50">
        <f t="shared" si="10"/>
        <v>9</v>
      </c>
      <c r="GT14" s="83"/>
      <c r="GU14" s="175" t="str">
        <f t="shared" si="41"/>
        <v>1,2,98,70,68,67,66,65,100,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4" s="171" t="str">
        <v>1299992.14,2.5,0</v>
      </c>
      <c r="GW14" s="247">
        <f t="shared" si="11"/>
        <v>11</v>
      </c>
      <c r="GX14" s="101">
        <f t="shared" si="12"/>
        <v>15</v>
      </c>
      <c r="GY14" s="167">
        <f t="shared" si="1"/>
        <v>1299992.1399999999</v>
      </c>
      <c r="GZ14" s="99">
        <f t="shared" si="13"/>
        <v>2.5</v>
      </c>
      <c r="HA14" s="99">
        <f t="shared" si="2"/>
        <v>0</v>
      </c>
      <c r="HB14" s="248" t="str">
        <f t="shared" si="3"/>
        <v>FEAS.</v>
      </c>
      <c r="HC14" s="50"/>
      <c r="HD14" s="246">
        <f t="shared" si="14"/>
        <v>27</v>
      </c>
      <c r="HE14" s="50">
        <v>9</v>
      </c>
      <c r="HF14" s="173">
        <f t="shared" si="15"/>
        <v>1</v>
      </c>
      <c r="HG14" s="101">
        <f t="shared" si="16"/>
        <v>19</v>
      </c>
      <c r="HH14" s="285" cm="1">
        <f t="array" ref="HH14">IF(HE14&lt;=$HC$1-1,IF(HF14&lt;&gt;HF13,INDEX($M$6:$GK$185,1,HG14+1),INDEX($M$6:$GK$185,MIN(HG14,HG13)+1,MAX(HG14,HG13)+1))+IF(HF14&lt;&gt;HF15,INDEX($M$6:$GK$185,1,HG14+1),0),"")</f>
        <v>5.78</v>
      </c>
      <c r="HI14" s="50">
        <f t="shared" ca="1" si="4"/>
        <v>1.25</v>
      </c>
      <c r="HJ14" s="50">
        <v>9</v>
      </c>
      <c r="HK14" s="253"/>
      <c r="HL14" s="251" t="str">
        <f t="shared" si="51"/>
        <v/>
      </c>
      <c r="HM14" s="252" t="str">
        <f t="shared" si="42"/>
        <v/>
      </c>
      <c r="HN14" s="262"/>
      <c r="HO14" s="158">
        <f t="shared" si="18"/>
        <v>0</v>
      </c>
      <c r="HP14" s="158">
        <v>9</v>
      </c>
      <c r="HQ14" s="159" t="str">
        <f t="shared" si="19"/>
        <v>,-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 s="160" t="str">
        <f t="shared" si="20"/>
        <v>,-9,2,98,70,68,67,66,65,60,63,64,62,61,158,156,157,177,161,160,162,176,175,174,163,164,172,173,140,141,145,146,147,137,138,139,153,69,152,55,56,54,57,127,109,110,111,112,114,113,115,116,117,118,119,120,123,122,71,126,58,59,74,72,73,75,76,77,78,79,81,80,82,83,84,85,86,87,92,95,124,96,94,93,91,88,89,90,97,121,125,107,106,105,104,100,103,102,8,12,5,108,128,27,28,29,30,1,7,6,14,13,15,16,19,17,18,37,36,20,11,129,131,132,134,133,50,51,52,10,3,4,99,101,25,22,34,21,35,32,26,130,136,135,150,151,149,148,144,143,142,171,170,169,168,167,166,165,159,155,154,31,24,23,45,33,49,46,44,43,53,48,47,41,40,42,39,38,</v>
      </c>
      <c r="HS14" s="177" t="str">
        <f t="shared" si="21"/>
        <v>9,2,98,70,68,67,66,65,60,63,64,62,61,158,156,157,177,161,160,162,176,175,174,163,164,172,173,140,141,145,146,147,137,138,139,153,69,152,55,56,54,57,127,109,110,111,112,114,113,115,116,117,118,119,120,123,122,71,126,58,59,74,72,73,75,76,77,78,79,81,80,82,83,84,85,86,87,92,95,124,96,94,93,91,88,89,90,97,121,125,107,106,105,104,100,103,102,8,12,5,108,128,27,28,29,30,1,7,6,14,13,15,16,19,17,18,37,36,20,11,129,131,132,134,133,50,51,52,10,3,4,99,101,25,22,34,21,35,32,26,130,136,135,150,151,149,148,144,143,142,171,170,169,168,167,166,165,159,155,154,31,24,23,45,33,49,46,44,43,53,48,47,41,40,42,39,38,</v>
      </c>
      <c r="HT14" s="101" t="str">
        <v>1199995.45,2.5,0</v>
      </c>
      <c r="HU14" s="161">
        <f t="shared" si="22"/>
        <v>11</v>
      </c>
      <c r="HV14" s="161">
        <f t="shared" si="23"/>
        <v>15</v>
      </c>
      <c r="HW14" s="161">
        <f t="shared" si="24"/>
        <v>1199995.45</v>
      </c>
      <c r="HX14" s="161">
        <f t="shared" si="25"/>
        <v>2.5</v>
      </c>
      <c r="HY14" s="161">
        <f t="shared" si="26"/>
        <v>0</v>
      </c>
      <c r="HZ14" s="161">
        <f t="shared" si="27"/>
        <v>1199995.45</v>
      </c>
      <c r="IA14" s="174">
        <f t="shared" si="28"/>
        <v>9</v>
      </c>
      <c r="IB14" s="173" t="str">
        <f t="shared" ca="1" si="29"/>
        <v>2445.7 at i=  108</v>
      </c>
      <c r="IC14" s="56">
        <f t="shared" ca="1" si="30"/>
        <v>7</v>
      </c>
      <c r="ID14" s="167">
        <f t="shared" ca="1" si="31"/>
        <v>2445.6999999999998</v>
      </c>
      <c r="IE14" s="186" t="str">
        <f t="shared" ca="1" si="32"/>
        <v xml:space="preserve"> Reposition index 9 between indices 30 and 7</v>
      </c>
      <c r="IF14" s="90"/>
      <c r="IG14" s="90"/>
      <c r="IH14" s="90"/>
      <c r="II14" s="185"/>
      <c r="IJ14" s="121">
        <f t="shared" si="5"/>
        <v>9</v>
      </c>
      <c r="IK14" s="1">
        <f t="shared" ca="1" si="35"/>
        <v>30</v>
      </c>
      <c r="IL14" s="137">
        <f t="shared" ca="1" si="36"/>
        <v>2470.3000000000002</v>
      </c>
      <c r="IS14" s="70">
        <v>8</v>
      </c>
      <c r="IT14" s="70">
        <f t="shared" si="46"/>
        <v>24</v>
      </c>
      <c r="IU14" s="147">
        <f t="shared" si="52"/>
        <v>48</v>
      </c>
      <c r="IV14" s="1">
        <f t="shared" si="47"/>
        <v>48</v>
      </c>
      <c r="IW14" s="9">
        <f t="shared" si="48"/>
        <v>8</v>
      </c>
    </row>
    <row r="15" spans="1:264" ht="17" thickBot="1" x14ac:dyDescent="0.25">
      <c r="A15" s="287">
        <v>1.25</v>
      </c>
      <c r="B15" s="1">
        <v>10</v>
      </c>
      <c r="C15" s="7" t="str">
        <f t="shared" si="6"/>
        <v/>
      </c>
      <c r="D15" s="94"/>
      <c r="E15" s="34" t="str">
        <f t="shared" si="0"/>
        <v/>
      </c>
      <c r="F15" s="1" t="str">
        <f t="shared" ca="1" si="7"/>
        <v/>
      </c>
      <c r="G15" s="1">
        <v>10</v>
      </c>
      <c r="H15" s="131"/>
      <c r="I15" s="130" t="str">
        <f t="shared" si="8"/>
        <v/>
      </c>
      <c r="J15" s="24" t="str">
        <f t="shared" si="9"/>
        <v/>
      </c>
      <c r="K15" s="9">
        <f>+V3</f>
        <v>9</v>
      </c>
      <c r="L15" s="3">
        <v>9</v>
      </c>
      <c r="M15" s="296"/>
      <c r="N15" s="295"/>
      <c r="O15" s="295"/>
      <c r="P15" s="295"/>
      <c r="Q15" s="295"/>
      <c r="R15" s="295"/>
      <c r="S15" s="295"/>
      <c r="T15" s="295"/>
      <c r="U15" s="295"/>
      <c r="V15" s="294" t="s">
        <v>17</v>
      </c>
      <c r="W15" s="295">
        <v>0.05</v>
      </c>
      <c r="X15" s="295">
        <v>1.74</v>
      </c>
      <c r="Y15" s="295">
        <v>6.22</v>
      </c>
      <c r="Z15" s="295">
        <v>0.26</v>
      </c>
      <c r="AA15" s="295">
        <v>7.57</v>
      </c>
      <c r="AB15" s="295">
        <v>4.96</v>
      </c>
      <c r="AC15" s="295">
        <v>17.670000000000002</v>
      </c>
      <c r="AD15" s="295">
        <v>14.21</v>
      </c>
      <c r="AE15" s="295">
        <v>20.05</v>
      </c>
      <c r="AF15" s="295">
        <v>2.79</v>
      </c>
      <c r="AG15" s="295">
        <v>5.98</v>
      </c>
      <c r="AH15" s="295">
        <v>5.14</v>
      </c>
      <c r="AI15" s="295">
        <v>4.57</v>
      </c>
      <c r="AJ15" s="295">
        <v>4.55</v>
      </c>
      <c r="AK15" s="295">
        <v>0.26</v>
      </c>
      <c r="AL15" s="295">
        <v>0.77</v>
      </c>
      <c r="AM15" s="295">
        <v>5.09</v>
      </c>
      <c r="AN15" s="295">
        <v>3.51</v>
      </c>
      <c r="AO15" s="295">
        <v>8.4600000000000009</v>
      </c>
      <c r="AP15" s="295">
        <v>10.01</v>
      </c>
      <c r="AQ15" s="295">
        <v>8</v>
      </c>
      <c r="AR15" s="295">
        <v>0.98</v>
      </c>
      <c r="AS15" s="295">
        <v>7.7</v>
      </c>
      <c r="AT15" s="278">
        <v>99999</v>
      </c>
      <c r="AU15" s="278">
        <v>99999</v>
      </c>
      <c r="AV15" s="278">
        <v>99999</v>
      </c>
      <c r="AW15" s="278">
        <v>99999</v>
      </c>
      <c r="AX15" s="278">
        <v>99999</v>
      </c>
      <c r="AY15" s="278">
        <v>99999</v>
      </c>
      <c r="AZ15" s="278">
        <v>99999</v>
      </c>
      <c r="BA15" s="278">
        <v>99999</v>
      </c>
      <c r="BB15" s="278">
        <v>99999</v>
      </c>
      <c r="BC15" s="278">
        <v>99999</v>
      </c>
      <c r="BD15" s="278">
        <v>99999</v>
      </c>
      <c r="BE15" s="278">
        <v>99999</v>
      </c>
      <c r="BF15" s="278">
        <v>99999</v>
      </c>
      <c r="BG15" s="278">
        <v>99999</v>
      </c>
      <c r="BH15" s="278">
        <v>99999</v>
      </c>
      <c r="BI15" s="278">
        <v>99999</v>
      </c>
      <c r="BJ15" s="278">
        <v>99999</v>
      </c>
      <c r="BK15" s="278">
        <v>99999</v>
      </c>
      <c r="BL15" s="278">
        <v>99999</v>
      </c>
      <c r="BM15" s="278">
        <v>99999</v>
      </c>
      <c r="BN15" s="278">
        <v>99999</v>
      </c>
      <c r="BO15" s="278">
        <v>99999</v>
      </c>
      <c r="BP15" s="278">
        <v>99999</v>
      </c>
      <c r="BQ15" s="278">
        <v>99999</v>
      </c>
      <c r="BR15" s="278">
        <v>99999</v>
      </c>
      <c r="BS15" s="278">
        <v>99999</v>
      </c>
      <c r="BT15" s="278">
        <v>99999</v>
      </c>
      <c r="BU15" s="278">
        <v>99999</v>
      </c>
      <c r="BV15" s="278">
        <v>99999</v>
      </c>
      <c r="BW15" s="278">
        <v>99999</v>
      </c>
      <c r="BX15" s="278">
        <v>99999</v>
      </c>
      <c r="BY15" s="278">
        <v>99999</v>
      </c>
      <c r="BZ15" s="278">
        <v>99999</v>
      </c>
      <c r="CA15" s="278">
        <v>99999</v>
      </c>
      <c r="CB15" s="278">
        <v>99999</v>
      </c>
      <c r="CC15" s="278">
        <v>99999</v>
      </c>
      <c r="CD15" s="278">
        <v>99999</v>
      </c>
      <c r="CE15" s="278">
        <v>99999</v>
      </c>
      <c r="CF15" s="278">
        <v>99999</v>
      </c>
      <c r="CG15" s="278">
        <v>99999</v>
      </c>
      <c r="CH15" s="278">
        <v>99999</v>
      </c>
      <c r="CI15" s="278">
        <v>99999</v>
      </c>
      <c r="CJ15" s="278">
        <v>99999</v>
      </c>
      <c r="CK15" s="278">
        <v>99999</v>
      </c>
      <c r="CL15" s="278">
        <v>99999</v>
      </c>
      <c r="CM15" s="278">
        <v>99999</v>
      </c>
      <c r="CN15" s="278">
        <v>99999</v>
      </c>
      <c r="CO15" s="278">
        <v>99999</v>
      </c>
      <c r="CP15" s="278">
        <v>99999</v>
      </c>
      <c r="CQ15" s="278">
        <v>99999</v>
      </c>
      <c r="CR15" s="278">
        <v>99999</v>
      </c>
      <c r="CS15" s="278">
        <v>99999</v>
      </c>
      <c r="CT15" s="278">
        <v>99999</v>
      </c>
      <c r="CU15" s="278">
        <v>99999</v>
      </c>
      <c r="CV15" s="278">
        <v>99999</v>
      </c>
      <c r="CW15" s="278">
        <v>99999</v>
      </c>
      <c r="CX15" s="278">
        <v>99999</v>
      </c>
      <c r="CY15" s="278">
        <v>99999</v>
      </c>
      <c r="CZ15" s="278">
        <v>99999</v>
      </c>
      <c r="DA15" s="278">
        <v>99999</v>
      </c>
      <c r="DB15" s="278">
        <v>99999</v>
      </c>
      <c r="DC15" s="278">
        <v>99999</v>
      </c>
      <c r="DD15" s="278">
        <v>99999</v>
      </c>
      <c r="DE15" s="278">
        <v>99999</v>
      </c>
      <c r="DF15" s="278">
        <v>99999</v>
      </c>
      <c r="DG15" s="278">
        <v>99999</v>
      </c>
      <c r="DH15" s="278">
        <v>99999</v>
      </c>
      <c r="DI15" s="278">
        <v>99999</v>
      </c>
      <c r="DJ15" s="278"/>
      <c r="DK15" s="278"/>
      <c r="DL15" s="278"/>
      <c r="DM15" s="278"/>
      <c r="DN15" s="278"/>
      <c r="DO15" s="278"/>
      <c r="DP15" s="278"/>
      <c r="DQ15" s="278"/>
      <c r="DR15" s="278"/>
      <c r="DS15" s="278"/>
      <c r="DT15" s="278"/>
      <c r="DU15" s="278"/>
      <c r="DV15" s="278"/>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G15" s="278"/>
      <c r="FH15" s="278"/>
      <c r="FI15" s="278"/>
      <c r="FJ15" s="278"/>
      <c r="FK15" s="278"/>
      <c r="FL15" s="278"/>
      <c r="FM15" s="278"/>
      <c r="FN15" s="278"/>
      <c r="FO15" s="278"/>
      <c r="FP15" s="278"/>
      <c r="FQ15" s="278"/>
      <c r="FR15" s="278"/>
      <c r="FS15" s="278"/>
      <c r="FT15" s="278"/>
      <c r="FU15" s="278"/>
      <c r="FV15" s="278"/>
      <c r="FW15" s="278"/>
      <c r="FX15" s="278"/>
      <c r="FY15" s="278"/>
      <c r="FZ15" s="278"/>
      <c r="GA15" s="278"/>
      <c r="GB15" s="278"/>
      <c r="GC15" s="278"/>
      <c r="GD15" s="278"/>
      <c r="GE15" s="278"/>
      <c r="GF15" s="278"/>
      <c r="GG15" s="278"/>
      <c r="GH15" s="278"/>
      <c r="GI15" s="150">
        <v>99999</v>
      </c>
      <c r="GJ15" s="150">
        <v>99999</v>
      </c>
      <c r="GK15" s="150">
        <v>99999</v>
      </c>
      <c r="GL15" s="48">
        <v>9</v>
      </c>
      <c r="GM15" s="101"/>
      <c r="GN15" s="99">
        <f t="shared" ref="GN15:GN78" si="53">FIND(","&amp;$GQ$3&amp;",",GU15)+LEN($GQ$3)+2</f>
        <v>30</v>
      </c>
      <c r="GO15" s="99">
        <f t="shared" si="39"/>
        <v>31</v>
      </c>
      <c r="GP15" s="50"/>
      <c r="GQ15" s="101" t="str">
        <f t="shared" si="50"/>
        <v>60</v>
      </c>
      <c r="GR15" s="104" t="str">
        <f t="shared" si="40"/>
        <v>63</v>
      </c>
      <c r="GS15" s="50">
        <f t="shared" si="10"/>
        <v>10</v>
      </c>
      <c r="GT15" s="83"/>
      <c r="GU15" s="175" t="str">
        <f t="shared" si="41"/>
        <v>1,2,98,70,68,67,66,65,60,100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5" s="171" t="str">
        <v>1299992.14,2.5,0</v>
      </c>
      <c r="GW15" s="247">
        <f t="shared" si="11"/>
        <v>11</v>
      </c>
      <c r="GX15" s="101">
        <f t="shared" si="12"/>
        <v>15</v>
      </c>
      <c r="GY15" s="167">
        <f t="shared" si="1"/>
        <v>1299992.1399999999</v>
      </c>
      <c r="GZ15" s="99">
        <f t="shared" si="13"/>
        <v>2.5</v>
      </c>
      <c r="HA15" s="99">
        <f t="shared" si="2"/>
        <v>0</v>
      </c>
      <c r="HB15" s="248" t="str">
        <f t="shared" si="3"/>
        <v>FEAS.</v>
      </c>
      <c r="HC15" s="50"/>
      <c r="HD15" s="246">
        <f t="shared" si="14"/>
        <v>29</v>
      </c>
      <c r="HE15" s="50">
        <v>10</v>
      </c>
      <c r="HF15" s="173">
        <f t="shared" si="15"/>
        <v>1</v>
      </c>
      <c r="HG15" s="101">
        <f t="shared" si="16"/>
        <v>7</v>
      </c>
      <c r="HH15" s="285" cm="1">
        <f t="array" ref="HH15">IF(HE15&lt;=$HC$1-1,IF(HF15&lt;&gt;HF14,INDEX($M$6:$GK$185,1,HG15+1),INDEX($M$6:$GK$185,MIN(HG15,HG14)+1,MAX(HG15,HG14)+1))+IF(HF15&lt;&gt;HF16,INDEX($M$6:$GK$185,1,HG15+1),0),"")</f>
        <v>3.35</v>
      </c>
      <c r="HI15" s="50">
        <f t="shared" ca="1" si="4"/>
        <v>1.25</v>
      </c>
      <c r="HJ15" s="50">
        <v>10</v>
      </c>
      <c r="HK15" s="254"/>
      <c r="HL15" s="251" t="str">
        <f t="shared" si="51"/>
        <v/>
      </c>
      <c r="HM15" s="252" t="str">
        <f t="shared" si="42"/>
        <v/>
      </c>
      <c r="HN15" s="262"/>
      <c r="HO15" s="158">
        <f t="shared" si="18"/>
        <v>0</v>
      </c>
      <c r="HP15" s="158">
        <v>10</v>
      </c>
      <c r="HQ15" s="159" t="str">
        <f t="shared" si="19"/>
        <v>,-10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 s="160" t="str">
        <f t="shared" si="20"/>
        <v>,-10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3,4,99,101,25,22,34,21,35,32,26,130,136,135,150,151,149,148,144,143,142,171,170,169,168,167,166,165,159,155,154,31,24,23,45,33,49,46,44,43,53,48,47,41,40,42,39,38,</v>
      </c>
      <c r="HS15" s="177" t="str">
        <f t="shared" si="21"/>
        <v>10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3,4,99,101,25,22,34,21,35,32,26,130,136,135,150,151,149,148,144,143,142,171,170,169,168,167,166,165,159,155,154,31,24,23,45,33,49,46,44,43,53,48,47,41,40,42,39,38,</v>
      </c>
      <c r="HT15" s="101" t="str">
        <v>1199995.13,2.5,0</v>
      </c>
      <c r="HU15" s="161">
        <f t="shared" si="22"/>
        <v>11</v>
      </c>
      <c r="HV15" s="161">
        <f t="shared" si="23"/>
        <v>15</v>
      </c>
      <c r="HW15" s="161">
        <f t="shared" si="24"/>
        <v>1199995.1299999999</v>
      </c>
      <c r="HX15" s="161">
        <f t="shared" si="25"/>
        <v>2.5</v>
      </c>
      <c r="HY15" s="161">
        <f t="shared" si="26"/>
        <v>0</v>
      </c>
      <c r="HZ15" s="161">
        <f t="shared" si="27"/>
        <v>1199995.1299999999</v>
      </c>
      <c r="IA15" s="174">
        <f t="shared" si="28"/>
        <v>10</v>
      </c>
      <c r="IB15" s="173" t="str">
        <f t="shared" ca="1" si="29"/>
        <v>2445.7 at i=  129</v>
      </c>
      <c r="IC15" s="56">
        <f t="shared" ca="1" si="30"/>
        <v>7</v>
      </c>
      <c r="ID15" s="167">
        <f t="shared" ca="1" si="31"/>
        <v>2445.6999999999998</v>
      </c>
      <c r="IE15" s="186" t="str">
        <f t="shared" ca="1" si="32"/>
        <v xml:space="preserve"> Reposition index 10 between indices 52 and 3</v>
      </c>
      <c r="IF15" s="90"/>
      <c r="IG15" s="90"/>
      <c r="IH15" s="90"/>
      <c r="II15" s="90"/>
      <c r="IJ15" s="121">
        <f t="shared" si="5"/>
        <v>10</v>
      </c>
      <c r="IK15" s="1">
        <f t="shared" ca="1" si="35"/>
        <v>52</v>
      </c>
      <c r="IL15" s="137">
        <f t="shared" ca="1" si="36"/>
        <v>2476.3000000000002</v>
      </c>
      <c r="IS15" s="70">
        <v>9</v>
      </c>
      <c r="IT15" s="70">
        <f t="shared" si="46"/>
        <v>27</v>
      </c>
      <c r="IU15" s="147">
        <f t="shared" si="52"/>
        <v>49</v>
      </c>
      <c r="IV15" s="1">
        <f t="shared" si="47"/>
        <v>49</v>
      </c>
      <c r="IW15" s="9">
        <f t="shared" si="48"/>
        <v>9</v>
      </c>
    </row>
    <row r="16" spans="1:264" ht="20" customHeight="1" thickBot="1" x14ac:dyDescent="0.25">
      <c r="A16" s="287">
        <v>1.25</v>
      </c>
      <c r="B16" s="1">
        <v>11</v>
      </c>
      <c r="C16" s="7" t="str">
        <f t="shared" si="6"/>
        <v/>
      </c>
      <c r="D16" s="94"/>
      <c r="E16" s="34" t="str">
        <f t="shared" si="0"/>
        <v/>
      </c>
      <c r="F16" s="1" t="str">
        <f t="shared" ca="1" si="7"/>
        <v/>
      </c>
      <c r="G16" s="56"/>
      <c r="K16" s="9">
        <f>+W3</f>
        <v>10</v>
      </c>
      <c r="L16" s="3">
        <v>10</v>
      </c>
      <c r="M16" s="296"/>
      <c r="N16" s="295"/>
      <c r="O16" s="295"/>
      <c r="P16" s="295"/>
      <c r="Q16" s="295"/>
      <c r="R16" s="295"/>
      <c r="S16" s="295"/>
      <c r="T16" s="295"/>
      <c r="U16" s="295"/>
      <c r="V16" s="295"/>
      <c r="W16" s="294" t="s">
        <v>17</v>
      </c>
      <c r="X16" s="295">
        <v>1.67</v>
      </c>
      <c r="Y16" s="295">
        <v>6.16</v>
      </c>
      <c r="Z16" s="295">
        <v>0.22</v>
      </c>
      <c r="AA16" s="295">
        <v>7.5</v>
      </c>
      <c r="AB16" s="295">
        <v>4.8899999999999997</v>
      </c>
      <c r="AC16" s="295">
        <v>17.600000000000001</v>
      </c>
      <c r="AD16" s="295">
        <v>14.15</v>
      </c>
      <c r="AE16" s="295">
        <v>19.989999999999998</v>
      </c>
      <c r="AF16" s="295">
        <v>2.72</v>
      </c>
      <c r="AG16" s="295">
        <v>5.92</v>
      </c>
      <c r="AH16" s="295">
        <v>5.07</v>
      </c>
      <c r="AI16" s="295">
        <v>4.5</v>
      </c>
      <c r="AJ16" s="295">
        <v>4.4800000000000004</v>
      </c>
      <c r="AK16" s="295">
        <v>0.18</v>
      </c>
      <c r="AL16" s="295">
        <v>0.71</v>
      </c>
      <c r="AM16" s="295">
        <v>5.0199999999999996</v>
      </c>
      <c r="AN16" s="295">
        <v>3.44</v>
      </c>
      <c r="AO16" s="295">
        <v>8.39</v>
      </c>
      <c r="AP16" s="295">
        <v>9.9499999999999993</v>
      </c>
      <c r="AQ16" s="295">
        <v>7.93</v>
      </c>
      <c r="AR16" s="295">
        <v>0.91</v>
      </c>
      <c r="AS16" s="295">
        <v>7.63</v>
      </c>
      <c r="AT16" s="278">
        <v>99999</v>
      </c>
      <c r="AU16" s="278">
        <v>99999</v>
      </c>
      <c r="AV16" s="278">
        <v>99999</v>
      </c>
      <c r="AW16" s="278">
        <v>99999</v>
      </c>
      <c r="AX16" s="278">
        <v>99999</v>
      </c>
      <c r="AY16" s="278">
        <v>99999</v>
      </c>
      <c r="AZ16" s="278">
        <v>99999</v>
      </c>
      <c r="BA16" s="278">
        <v>99999</v>
      </c>
      <c r="BB16" s="278">
        <v>99999</v>
      </c>
      <c r="BC16" s="278">
        <v>99999</v>
      </c>
      <c r="BD16" s="278">
        <v>99999</v>
      </c>
      <c r="BE16" s="278">
        <v>99999</v>
      </c>
      <c r="BF16" s="278">
        <v>99999</v>
      </c>
      <c r="BG16" s="278">
        <v>99999</v>
      </c>
      <c r="BH16" s="278">
        <v>99999</v>
      </c>
      <c r="BI16" s="278">
        <v>99999</v>
      </c>
      <c r="BJ16" s="278">
        <v>99999</v>
      </c>
      <c r="BK16" s="278">
        <v>99999</v>
      </c>
      <c r="BL16" s="278">
        <v>99999</v>
      </c>
      <c r="BM16" s="278">
        <v>99999</v>
      </c>
      <c r="BN16" s="278">
        <v>99999</v>
      </c>
      <c r="BO16" s="278">
        <v>99999</v>
      </c>
      <c r="BP16" s="278">
        <v>99999</v>
      </c>
      <c r="BQ16" s="278">
        <v>99999</v>
      </c>
      <c r="BR16" s="278">
        <v>99999</v>
      </c>
      <c r="BS16" s="278">
        <v>99999</v>
      </c>
      <c r="BT16" s="278">
        <v>99999</v>
      </c>
      <c r="BU16" s="278">
        <v>99999</v>
      </c>
      <c r="BV16" s="278">
        <v>99999</v>
      </c>
      <c r="BW16" s="278">
        <v>99999</v>
      </c>
      <c r="BX16" s="278">
        <v>99999</v>
      </c>
      <c r="BY16" s="278">
        <v>99999</v>
      </c>
      <c r="BZ16" s="278">
        <v>99999</v>
      </c>
      <c r="CA16" s="278">
        <v>99999</v>
      </c>
      <c r="CB16" s="278">
        <v>99999</v>
      </c>
      <c r="CC16" s="278">
        <v>99999</v>
      </c>
      <c r="CD16" s="278">
        <v>99999</v>
      </c>
      <c r="CE16" s="278">
        <v>99999</v>
      </c>
      <c r="CF16" s="278">
        <v>99999</v>
      </c>
      <c r="CG16" s="278">
        <v>99999</v>
      </c>
      <c r="CH16" s="278">
        <v>99999</v>
      </c>
      <c r="CI16" s="278">
        <v>99999</v>
      </c>
      <c r="CJ16" s="278">
        <v>99999</v>
      </c>
      <c r="CK16" s="278">
        <v>99999</v>
      </c>
      <c r="CL16" s="278">
        <v>99999</v>
      </c>
      <c r="CM16" s="278">
        <v>99999</v>
      </c>
      <c r="CN16" s="278">
        <v>99999</v>
      </c>
      <c r="CO16" s="278">
        <v>99999</v>
      </c>
      <c r="CP16" s="278">
        <v>99999</v>
      </c>
      <c r="CQ16" s="278">
        <v>99999</v>
      </c>
      <c r="CR16" s="278">
        <v>99999</v>
      </c>
      <c r="CS16" s="278">
        <v>99999</v>
      </c>
      <c r="CT16" s="278">
        <v>99999</v>
      </c>
      <c r="CU16" s="278">
        <v>99999</v>
      </c>
      <c r="CV16" s="278">
        <v>99999</v>
      </c>
      <c r="CW16" s="278">
        <v>99999</v>
      </c>
      <c r="CX16" s="278">
        <v>99999</v>
      </c>
      <c r="CY16" s="278">
        <v>99999</v>
      </c>
      <c r="CZ16" s="278">
        <v>99999</v>
      </c>
      <c r="DA16" s="278">
        <v>99999</v>
      </c>
      <c r="DB16" s="278">
        <v>99999</v>
      </c>
      <c r="DC16" s="278">
        <v>99999</v>
      </c>
      <c r="DD16" s="278">
        <v>99999</v>
      </c>
      <c r="DE16" s="278">
        <v>99999</v>
      </c>
      <c r="DF16" s="278">
        <v>99999</v>
      </c>
      <c r="DG16" s="278">
        <v>99999</v>
      </c>
      <c r="DH16" s="278">
        <v>99999</v>
      </c>
      <c r="DI16" s="278">
        <v>99999</v>
      </c>
      <c r="DJ16" s="278"/>
      <c r="DK16" s="278"/>
      <c r="DL16" s="278"/>
      <c r="DM16" s="278"/>
      <c r="DN16" s="278"/>
      <c r="DO16" s="278"/>
      <c r="DP16" s="278"/>
      <c r="DQ16" s="278"/>
      <c r="DR16" s="278"/>
      <c r="DS16" s="278"/>
      <c r="DT16" s="278"/>
      <c r="DU16" s="278"/>
      <c r="DV16" s="278"/>
      <c r="DW16" s="278"/>
      <c r="DX16" s="278"/>
      <c r="DY16" s="278"/>
      <c r="DZ16" s="278"/>
      <c r="EA16" s="278"/>
      <c r="EB16" s="278"/>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G16" s="278"/>
      <c r="FH16" s="278"/>
      <c r="FI16" s="278"/>
      <c r="FJ16" s="278"/>
      <c r="FK16" s="278"/>
      <c r="FL16" s="278"/>
      <c r="FM16" s="278"/>
      <c r="FN16" s="278"/>
      <c r="FO16" s="278"/>
      <c r="FP16" s="278"/>
      <c r="FQ16" s="278"/>
      <c r="FR16" s="278"/>
      <c r="FS16" s="278"/>
      <c r="FT16" s="278"/>
      <c r="FU16" s="278"/>
      <c r="FV16" s="278"/>
      <c r="FW16" s="278"/>
      <c r="FX16" s="278"/>
      <c r="FY16" s="278"/>
      <c r="FZ16" s="278"/>
      <c r="GA16" s="278"/>
      <c r="GB16" s="278"/>
      <c r="GC16" s="278"/>
      <c r="GD16" s="278"/>
      <c r="GE16" s="278"/>
      <c r="GF16" s="278"/>
      <c r="GG16" s="278"/>
      <c r="GH16" s="278"/>
      <c r="GI16" s="150">
        <v>99999</v>
      </c>
      <c r="GJ16" s="150">
        <v>99999</v>
      </c>
      <c r="GK16" s="150">
        <v>99999</v>
      </c>
      <c r="GL16" s="48">
        <v>10</v>
      </c>
      <c r="GM16" s="101"/>
      <c r="GN16" s="99">
        <f t="shared" si="53"/>
        <v>33</v>
      </c>
      <c r="GO16" s="99">
        <f t="shared" si="39"/>
        <v>34</v>
      </c>
      <c r="GP16" s="50"/>
      <c r="GQ16" s="101" t="str">
        <f t="shared" si="50"/>
        <v>63</v>
      </c>
      <c r="GR16" s="104" t="str">
        <f t="shared" si="40"/>
        <v>64</v>
      </c>
      <c r="GS16" s="50">
        <f t="shared" si="10"/>
        <v>11</v>
      </c>
      <c r="GT16" s="83"/>
      <c r="GU16" s="175" t="str">
        <f t="shared" si="41"/>
        <v>1,2,98,70,68,67,66,65,60,63,100,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6" s="171" t="str">
        <v>1299992.14,2.5,0</v>
      </c>
      <c r="GW16" s="247">
        <f t="shared" si="11"/>
        <v>11</v>
      </c>
      <c r="GX16" s="101">
        <f t="shared" si="12"/>
        <v>15</v>
      </c>
      <c r="GY16" s="167">
        <f t="shared" si="1"/>
        <v>1299992.1399999999</v>
      </c>
      <c r="GZ16" s="99">
        <f t="shared" si="13"/>
        <v>2.5</v>
      </c>
      <c r="HA16" s="99">
        <f t="shared" si="2"/>
        <v>0</v>
      </c>
      <c r="HB16" s="248" t="str">
        <f t="shared" si="3"/>
        <v>FEAS.</v>
      </c>
      <c r="HC16" s="50"/>
      <c r="HD16" s="246">
        <f t="shared" si="14"/>
        <v>31</v>
      </c>
      <c r="HE16" s="50">
        <v>11</v>
      </c>
      <c r="HF16" s="173">
        <f t="shared" si="15"/>
        <v>1</v>
      </c>
      <c r="HG16" s="101">
        <f t="shared" si="16"/>
        <v>1</v>
      </c>
      <c r="HH16" s="285" cm="1">
        <f t="array" ref="HH16">IF(HE16&lt;=$HC$1-1,IF(HF16&lt;&gt;HF15,INDEX($M$6:$GK$185,1,HG16+1),INDEX($M$6:$GK$185,MIN(HG16,HG15)+1,MAX(HG16,HG15)+1))+IF(HF16&lt;&gt;HF17,INDEX($M$6:$GK$185,1,HG16+1),0),"")</f>
        <v>0.24</v>
      </c>
      <c r="HI16" s="50">
        <f t="shared" ca="1" si="4"/>
        <v>1.25</v>
      </c>
      <c r="HJ16" s="255" t="s">
        <v>184</v>
      </c>
      <c r="HK16" s="256">
        <f>SUM(HK6:HK15)</f>
        <v>32</v>
      </c>
      <c r="HL16" s="257">
        <f>SUM(HL6:HL15)</f>
        <v>132.28</v>
      </c>
      <c r="HM16" s="256">
        <f ca="1">SUM(HM6:HM15)</f>
        <v>40</v>
      </c>
      <c r="HN16" s="262"/>
      <c r="HO16" s="158">
        <f ca="1">SUM(HO6:HO15)</f>
        <v>0</v>
      </c>
      <c r="HP16" s="158">
        <v>11</v>
      </c>
      <c r="HQ16" s="159" t="str">
        <f t="shared" si="19"/>
        <v>,-11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 s="160" t="str">
        <f t="shared" si="20"/>
        <v>,-11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1,129,131,132,134,133,50,51,52,10,3,4,99,101,25,22,34,21,35,32,26,130,136,135,150,151,149,148,144,143,142,171,170,169,168,167,166,165,159,155,154,31,24,23,45,33,49,46,44,43,53,48,47,41,40,42,39,38,</v>
      </c>
      <c r="HS16" s="177" t="str">
        <f t="shared" si="21"/>
        <v>11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1,129,131,132,134,133,50,51,52,10,3,4,99,101,25,22,34,21,35,32,26,130,136,135,150,151,149,148,144,143,142,171,170,169,168,167,166,165,159,155,154,31,24,23,45,33,49,46,44,43,53,48,47,41,40,42,39,38,</v>
      </c>
      <c r="HT16" s="101" t="str">
        <v>1199993.31,2.5,0</v>
      </c>
      <c r="HU16" s="161">
        <f t="shared" si="22"/>
        <v>11</v>
      </c>
      <c r="HV16" s="161">
        <f t="shared" si="23"/>
        <v>15</v>
      </c>
      <c r="HW16" s="161">
        <f t="shared" si="24"/>
        <v>1199993.31</v>
      </c>
      <c r="HX16" s="161">
        <f t="shared" si="25"/>
        <v>2.5</v>
      </c>
      <c r="HY16" s="161">
        <f t="shared" si="26"/>
        <v>0</v>
      </c>
      <c r="HZ16" s="161">
        <f t="shared" si="27"/>
        <v>1199993.31</v>
      </c>
      <c r="IA16" s="174">
        <f t="shared" si="28"/>
        <v>11</v>
      </c>
      <c r="IB16" s="173" t="str">
        <f t="shared" ca="1" si="29"/>
        <v>2445.7 at i=  140</v>
      </c>
      <c r="IC16" s="56">
        <f t="shared" ca="1" si="30"/>
        <v>7</v>
      </c>
      <c r="ID16" s="167">
        <f t="shared" ca="1" si="31"/>
        <v>2445.6999999999998</v>
      </c>
      <c r="IE16" s="186" t="str">
        <f t="shared" ca="1" si="32"/>
        <v xml:space="preserve"> Reposition index 11 between indices 32 and 130</v>
      </c>
      <c r="IF16" s="90"/>
      <c r="IG16" s="91"/>
      <c r="IH16" s="91"/>
      <c r="II16" s="90"/>
      <c r="IJ16" s="121">
        <f t="shared" si="5"/>
        <v>11</v>
      </c>
      <c r="IK16" s="1">
        <f t="shared" ca="1" si="35"/>
        <v>26</v>
      </c>
      <c r="IL16" s="137">
        <f t="shared" ca="1" si="36"/>
        <v>2465.3000000000002</v>
      </c>
      <c r="IS16" s="70">
        <v>10</v>
      </c>
      <c r="IT16" s="70">
        <f t="shared" si="46"/>
        <v>30</v>
      </c>
      <c r="IU16" s="147">
        <f t="shared" si="52"/>
        <v>50</v>
      </c>
      <c r="IV16" s="1">
        <f t="shared" si="47"/>
        <v>50</v>
      </c>
      <c r="IW16" s="9">
        <f t="shared" si="48"/>
        <v>10</v>
      </c>
    </row>
    <row r="17" spans="1:257" ht="17" thickBot="1" x14ac:dyDescent="0.25">
      <c r="A17" s="287">
        <v>1.25</v>
      </c>
      <c r="B17" s="1">
        <v>12</v>
      </c>
      <c r="C17" s="7" t="str">
        <f t="shared" si="6"/>
        <v/>
      </c>
      <c r="D17" s="94"/>
      <c r="E17" s="34" t="str">
        <f t="shared" si="0"/>
        <v/>
      </c>
      <c r="F17" s="1" t="str">
        <f t="shared" ca="1" si="7"/>
        <v/>
      </c>
      <c r="G17" s="1"/>
      <c r="H17" s="5"/>
      <c r="I17" s="15"/>
      <c r="K17" s="9">
        <f>+X3</f>
        <v>11</v>
      </c>
      <c r="L17" s="3">
        <v>11</v>
      </c>
      <c r="M17" s="296"/>
      <c r="N17" s="295"/>
      <c r="O17" s="295"/>
      <c r="P17" s="295"/>
      <c r="Q17" s="295"/>
      <c r="R17" s="295"/>
      <c r="S17" s="295"/>
      <c r="T17" s="295"/>
      <c r="U17" s="295"/>
      <c r="V17" s="295"/>
      <c r="W17" s="295"/>
      <c r="X17" s="294" t="s">
        <v>17</v>
      </c>
      <c r="Y17" s="295">
        <v>6.6</v>
      </c>
      <c r="Z17" s="295">
        <v>1.47</v>
      </c>
      <c r="AA17" s="295">
        <v>6.19</v>
      </c>
      <c r="AB17" s="295">
        <v>3.59</v>
      </c>
      <c r="AC17" s="295">
        <v>18.59</v>
      </c>
      <c r="AD17" s="295">
        <v>15.14</v>
      </c>
      <c r="AE17" s="295">
        <v>20.98</v>
      </c>
      <c r="AF17" s="295">
        <v>2.2999999999999998</v>
      </c>
      <c r="AG17" s="295">
        <v>4.6100000000000003</v>
      </c>
      <c r="AH17" s="295">
        <v>3.76</v>
      </c>
      <c r="AI17" s="295">
        <v>3.2</v>
      </c>
      <c r="AJ17" s="295">
        <v>3.18</v>
      </c>
      <c r="AK17" s="295">
        <v>1.54</v>
      </c>
      <c r="AL17" s="295">
        <v>1.1599999999999999</v>
      </c>
      <c r="AM17" s="295">
        <v>4.5999999999999996</v>
      </c>
      <c r="AN17" s="295">
        <v>3.02</v>
      </c>
      <c r="AO17" s="295">
        <v>7.08</v>
      </c>
      <c r="AP17" s="295">
        <v>10.94</v>
      </c>
      <c r="AQ17" s="295">
        <v>6.62</v>
      </c>
      <c r="AR17" s="295">
        <v>0.99</v>
      </c>
      <c r="AS17" s="295">
        <v>6.33</v>
      </c>
      <c r="AT17" s="278">
        <v>99999</v>
      </c>
      <c r="AU17" s="278">
        <v>99999</v>
      </c>
      <c r="AV17" s="278">
        <v>99999</v>
      </c>
      <c r="AW17" s="278">
        <v>99999</v>
      </c>
      <c r="AX17" s="278">
        <v>99999</v>
      </c>
      <c r="AY17" s="278">
        <v>99999</v>
      </c>
      <c r="AZ17" s="278">
        <v>99999</v>
      </c>
      <c r="BA17" s="278">
        <v>99999</v>
      </c>
      <c r="BB17" s="278">
        <v>99999</v>
      </c>
      <c r="BC17" s="278">
        <v>99999</v>
      </c>
      <c r="BD17" s="278">
        <v>99999</v>
      </c>
      <c r="BE17" s="278">
        <v>99999</v>
      </c>
      <c r="BF17" s="278">
        <v>99999</v>
      </c>
      <c r="BG17" s="278">
        <v>99999</v>
      </c>
      <c r="BH17" s="278">
        <v>99999</v>
      </c>
      <c r="BI17" s="278">
        <v>99999</v>
      </c>
      <c r="BJ17" s="278">
        <v>99999</v>
      </c>
      <c r="BK17" s="278">
        <v>99999</v>
      </c>
      <c r="BL17" s="278">
        <v>99999</v>
      </c>
      <c r="BM17" s="278">
        <v>99999</v>
      </c>
      <c r="BN17" s="278">
        <v>99999</v>
      </c>
      <c r="BO17" s="278">
        <v>99999</v>
      </c>
      <c r="BP17" s="278">
        <v>99999</v>
      </c>
      <c r="BQ17" s="278">
        <v>99999</v>
      </c>
      <c r="BR17" s="278">
        <v>99999</v>
      </c>
      <c r="BS17" s="278">
        <v>99999</v>
      </c>
      <c r="BT17" s="278">
        <v>99999</v>
      </c>
      <c r="BU17" s="278">
        <v>99999</v>
      </c>
      <c r="BV17" s="278">
        <v>99999</v>
      </c>
      <c r="BW17" s="278">
        <v>99999</v>
      </c>
      <c r="BX17" s="278">
        <v>99999</v>
      </c>
      <c r="BY17" s="278">
        <v>99999</v>
      </c>
      <c r="BZ17" s="278">
        <v>99999</v>
      </c>
      <c r="CA17" s="278">
        <v>99999</v>
      </c>
      <c r="CB17" s="278">
        <v>99999</v>
      </c>
      <c r="CC17" s="278">
        <v>99999</v>
      </c>
      <c r="CD17" s="278">
        <v>99999</v>
      </c>
      <c r="CE17" s="278">
        <v>99999</v>
      </c>
      <c r="CF17" s="278">
        <v>99999</v>
      </c>
      <c r="CG17" s="278">
        <v>99999</v>
      </c>
      <c r="CH17" s="278">
        <v>99999</v>
      </c>
      <c r="CI17" s="278">
        <v>99999</v>
      </c>
      <c r="CJ17" s="278">
        <v>99999</v>
      </c>
      <c r="CK17" s="278">
        <v>99999</v>
      </c>
      <c r="CL17" s="278">
        <v>99999</v>
      </c>
      <c r="CM17" s="278">
        <v>99999</v>
      </c>
      <c r="CN17" s="278">
        <v>99999</v>
      </c>
      <c r="CO17" s="278">
        <v>99999</v>
      </c>
      <c r="CP17" s="278">
        <v>99999</v>
      </c>
      <c r="CQ17" s="278">
        <v>99999</v>
      </c>
      <c r="CR17" s="278">
        <v>99999</v>
      </c>
      <c r="CS17" s="278">
        <v>99999</v>
      </c>
      <c r="CT17" s="278">
        <v>99999</v>
      </c>
      <c r="CU17" s="278">
        <v>99999</v>
      </c>
      <c r="CV17" s="278">
        <v>99999</v>
      </c>
      <c r="CW17" s="278">
        <v>99999</v>
      </c>
      <c r="CX17" s="278">
        <v>99999</v>
      </c>
      <c r="CY17" s="278">
        <v>99999</v>
      </c>
      <c r="CZ17" s="278">
        <v>99999</v>
      </c>
      <c r="DA17" s="278">
        <v>99999</v>
      </c>
      <c r="DB17" s="278">
        <v>99999</v>
      </c>
      <c r="DC17" s="278">
        <v>99999</v>
      </c>
      <c r="DD17" s="278">
        <v>99999</v>
      </c>
      <c r="DE17" s="278">
        <v>99999</v>
      </c>
      <c r="DF17" s="278">
        <v>99999</v>
      </c>
      <c r="DG17" s="278">
        <v>99999</v>
      </c>
      <c r="DH17" s="278">
        <v>99999</v>
      </c>
      <c r="DI17" s="278">
        <v>99999</v>
      </c>
      <c r="DJ17" s="278"/>
      <c r="DK17" s="278"/>
      <c r="DL17" s="278"/>
      <c r="DM17" s="278"/>
      <c r="DN17" s="278"/>
      <c r="DO17" s="278"/>
      <c r="DP17" s="278"/>
      <c r="DQ17" s="278"/>
      <c r="DR17" s="278"/>
      <c r="DS17" s="278"/>
      <c r="DT17" s="278"/>
      <c r="DU17" s="278"/>
      <c r="DV17" s="278"/>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8"/>
      <c r="FE17" s="278"/>
      <c r="FF17" s="278"/>
      <c r="FG17" s="278"/>
      <c r="FH17" s="278"/>
      <c r="FI17" s="278"/>
      <c r="FJ17" s="278"/>
      <c r="FK17" s="278"/>
      <c r="FL17" s="278"/>
      <c r="FM17" s="278"/>
      <c r="FN17" s="278"/>
      <c r="FO17" s="278"/>
      <c r="FP17" s="278"/>
      <c r="FQ17" s="278"/>
      <c r="FR17" s="278"/>
      <c r="FS17" s="278"/>
      <c r="FT17" s="278"/>
      <c r="FU17" s="278"/>
      <c r="FV17" s="278"/>
      <c r="FW17" s="278"/>
      <c r="FX17" s="278"/>
      <c r="FY17" s="278"/>
      <c r="FZ17" s="278"/>
      <c r="GA17" s="278"/>
      <c r="GB17" s="278"/>
      <c r="GC17" s="278"/>
      <c r="GD17" s="278"/>
      <c r="GE17" s="278"/>
      <c r="GF17" s="278"/>
      <c r="GG17" s="278"/>
      <c r="GH17" s="278"/>
      <c r="GI17" s="150">
        <v>99999</v>
      </c>
      <c r="GJ17" s="150">
        <v>99999</v>
      </c>
      <c r="GK17" s="150">
        <v>99999</v>
      </c>
      <c r="GL17" s="48">
        <v>11</v>
      </c>
      <c r="GM17" s="101"/>
      <c r="GN17" s="99">
        <f t="shared" si="53"/>
        <v>36</v>
      </c>
      <c r="GO17" s="99">
        <f t="shared" si="39"/>
        <v>37</v>
      </c>
      <c r="GP17" s="50"/>
      <c r="GQ17" s="101" t="str">
        <f t="shared" si="50"/>
        <v>64</v>
      </c>
      <c r="GR17" s="104" t="str">
        <f t="shared" si="40"/>
        <v>62</v>
      </c>
      <c r="GS17" s="50">
        <f t="shared" si="10"/>
        <v>12</v>
      </c>
      <c r="GT17" s="83"/>
      <c r="GU17" s="175" t="str">
        <f t="shared" si="41"/>
        <v>1,2,98,70,68,67,66,65,60,63,64,100,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7" s="171" t="str">
        <v>1299992.14,2.5,0</v>
      </c>
      <c r="GW17" s="247">
        <f t="shared" si="11"/>
        <v>11</v>
      </c>
      <c r="GX17" s="101">
        <f t="shared" si="12"/>
        <v>15</v>
      </c>
      <c r="GY17" s="167">
        <f t="shared" si="1"/>
        <v>1299992.1399999999</v>
      </c>
      <c r="GZ17" s="99">
        <f t="shared" si="13"/>
        <v>2.5</v>
      </c>
      <c r="HA17" s="99">
        <f t="shared" si="2"/>
        <v>0</v>
      </c>
      <c r="HB17" s="248" t="str">
        <f t="shared" si="3"/>
        <v>FEAS.</v>
      </c>
      <c r="HC17" s="50"/>
      <c r="HD17" s="246">
        <f t="shared" si="14"/>
        <v>33</v>
      </c>
      <c r="HE17" s="50">
        <v>12</v>
      </c>
      <c r="HF17" s="173">
        <f t="shared" si="15"/>
        <v>1</v>
      </c>
      <c r="HG17" s="101">
        <f t="shared" si="16"/>
        <v>2</v>
      </c>
      <c r="HH17" s="285" cm="1">
        <f t="array" ref="HH17">IF(HE17&lt;=$HC$1-1,IF(HF17&lt;&gt;HF16,INDEX($M$6:$GK$185,1,HG17+1),INDEX($M$6:$GK$185,MIN(HG17,HG16)+1,MAX(HG17,HG16)+1))+IF(HF17&lt;&gt;HF18,INDEX($M$6:$GK$185,1,HG17+1),0),"")</f>
        <v>3.1</v>
      </c>
      <c r="HI17" s="50">
        <f t="shared" ca="1" si="4"/>
        <v>1.25</v>
      </c>
      <c r="HJ17" s="49"/>
      <c r="HK17" s="49"/>
      <c r="HL17" s="49"/>
      <c r="HM17" s="49"/>
      <c r="HN17" s="7"/>
      <c r="HO17" s="1"/>
      <c r="HP17" s="161">
        <v>12</v>
      </c>
      <c r="HQ17" s="163" t="str">
        <f t="shared" si="19"/>
        <v>,-12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 s="164" t="str">
        <f t="shared" si="20"/>
        <v>,-12,2,98,70,68,67,66,65,60,63,64,62,61,158,156,157,177,161,160,162,176,175,174,163,164,172,173,140,141,145,146,147,137,138,139,153,69,152,55,56,54,57,127,109,110,111,112,114,113,115,116,117,118,119,120,123,122,71,126,58,59,74,72,73,75,76,77,78,79,81,80,82,83,84,85,86,87,92,95,124,96,94,93,91,88,89,90,97,121,125,107,106,105,104,100,103,102,8,1,5,108,128,27,28,29,30,9,7,6,14,13,15,16,19,17,18,37,36,20,11,129,131,132,134,133,50,51,52,10,3,4,99,101,25,22,34,21,35,32,26,130,136,135,150,151,149,148,144,143,142,171,170,169,168,167,166,165,159,155,154,31,24,23,45,33,49,46,44,43,53,48,47,41,40,42,39,38,</v>
      </c>
      <c r="HS17" s="105" t="str">
        <f t="shared" si="21"/>
        <v>12,2,98,70,68,67,66,65,60,63,64,62,61,158,156,157,177,161,160,162,176,175,174,163,164,172,173,140,141,145,146,147,137,138,139,153,69,152,55,56,54,57,127,109,110,111,112,114,113,115,116,117,118,119,120,123,122,71,126,58,59,74,72,73,75,76,77,78,79,81,80,82,83,84,85,86,87,92,95,124,96,94,93,91,88,89,90,97,121,125,107,106,105,104,100,103,102,8,1,5,108,128,27,28,29,30,9,7,6,14,13,15,16,19,17,18,37,36,20,11,129,131,132,134,133,50,51,52,10,3,4,99,101,25,22,34,21,35,32,26,130,136,135,150,151,149,148,144,143,142,171,170,169,168,167,166,165,159,155,154,31,24,23,45,33,49,46,44,43,53,48,47,41,40,42,39,38,</v>
      </c>
      <c r="HT17" s="143" t="str">
        <v>1199996.69,2.5,0</v>
      </c>
      <c r="HU17" s="161">
        <f t="shared" si="22"/>
        <v>11</v>
      </c>
      <c r="HV17" s="161">
        <f t="shared" si="23"/>
        <v>15</v>
      </c>
      <c r="HW17" s="161">
        <f t="shared" si="24"/>
        <v>1199996.69</v>
      </c>
      <c r="HX17" s="161">
        <f t="shared" si="25"/>
        <v>2.5</v>
      </c>
      <c r="HY17" s="161">
        <f t="shared" si="26"/>
        <v>0</v>
      </c>
      <c r="HZ17" s="161">
        <f t="shared" si="27"/>
        <v>1199996.69</v>
      </c>
      <c r="IA17" s="174">
        <f t="shared" si="28"/>
        <v>12</v>
      </c>
      <c r="IB17" s="173" t="str">
        <f t="shared" ca="1" si="29"/>
        <v>2445.7 at i=  99</v>
      </c>
      <c r="IC17" s="56">
        <f t="shared" ca="1" si="30"/>
        <v>7</v>
      </c>
      <c r="ID17" s="167">
        <f t="shared" ca="1" si="31"/>
        <v>2445.6999999999998</v>
      </c>
      <c r="IE17" s="186" t="str">
        <f t="shared" ca="1" si="32"/>
        <v xml:space="preserve"> Reposition index 12 between indices 8 and 5</v>
      </c>
      <c r="IF17" s="90"/>
      <c r="IG17" s="91"/>
      <c r="IH17" s="91"/>
      <c r="II17" s="90"/>
      <c r="IJ17" s="121">
        <f t="shared" si="5"/>
        <v>12</v>
      </c>
      <c r="IK17" s="1">
        <f t="shared" ca="1" si="35"/>
        <v>5</v>
      </c>
      <c r="IL17" s="137">
        <f t="shared" ca="1" si="36"/>
        <v>2471.8000000000002</v>
      </c>
      <c r="IS17" s="70">
        <v>11</v>
      </c>
      <c r="IT17" s="70">
        <f t="shared" si="46"/>
        <v>33</v>
      </c>
      <c r="IU17" s="147">
        <f t="shared" si="52"/>
        <v>51</v>
      </c>
      <c r="IV17" s="1">
        <f t="shared" si="47"/>
        <v>51</v>
      </c>
      <c r="IW17" s="9">
        <f t="shared" si="48"/>
        <v>11</v>
      </c>
    </row>
    <row r="18" spans="1:257" ht="19" customHeight="1" thickBot="1" x14ac:dyDescent="0.25">
      <c r="A18" s="287">
        <v>1.25</v>
      </c>
      <c r="B18" s="1">
        <v>13</v>
      </c>
      <c r="C18" s="7" t="str">
        <f t="shared" si="6"/>
        <v/>
      </c>
      <c r="D18" s="94"/>
      <c r="E18" s="34" t="str">
        <f t="shared" si="0"/>
        <v/>
      </c>
      <c r="F18" s="1" t="str">
        <f t="shared" ca="1" si="7"/>
        <v/>
      </c>
      <c r="G18" s="1"/>
      <c r="K18" s="9">
        <f>+Y3</f>
        <v>12</v>
      </c>
      <c r="L18" s="3">
        <v>12</v>
      </c>
      <c r="M18" s="296"/>
      <c r="N18" s="295"/>
      <c r="O18" s="295"/>
      <c r="P18" s="295"/>
      <c r="Q18" s="295"/>
      <c r="R18" s="295"/>
      <c r="S18" s="295"/>
      <c r="T18" s="295"/>
      <c r="U18" s="295"/>
      <c r="V18" s="295"/>
      <c r="W18" s="295"/>
      <c r="X18" s="295"/>
      <c r="Y18" s="294" t="s">
        <v>17</v>
      </c>
      <c r="Z18" s="295">
        <v>6</v>
      </c>
      <c r="AA18" s="295">
        <v>7.84</v>
      </c>
      <c r="AB18" s="295">
        <v>5.24</v>
      </c>
      <c r="AC18" s="295">
        <v>13.9</v>
      </c>
      <c r="AD18" s="295">
        <v>10.56</v>
      </c>
      <c r="AE18" s="295">
        <v>13.6</v>
      </c>
      <c r="AF18" s="295">
        <v>3.53</v>
      </c>
      <c r="AG18" s="295">
        <v>3.83</v>
      </c>
      <c r="AH18" s="295">
        <v>5.41</v>
      </c>
      <c r="AI18" s="295">
        <v>4.84</v>
      </c>
      <c r="AJ18" s="295">
        <v>6.1</v>
      </c>
      <c r="AK18" s="295">
        <v>6.08</v>
      </c>
      <c r="AL18" s="295">
        <v>5.95</v>
      </c>
      <c r="AM18" s="295">
        <v>1.1599999999999999</v>
      </c>
      <c r="AN18" s="295">
        <v>3.02</v>
      </c>
      <c r="AO18" s="295">
        <v>8.73</v>
      </c>
      <c r="AP18" s="295">
        <v>14.28</v>
      </c>
      <c r="AQ18" s="295">
        <v>8.02</v>
      </c>
      <c r="AR18" s="295">
        <v>5.52</v>
      </c>
      <c r="AS18" s="295">
        <v>5.63</v>
      </c>
      <c r="AT18" s="278">
        <v>99999</v>
      </c>
      <c r="AU18" s="278">
        <v>99999</v>
      </c>
      <c r="AV18" s="278">
        <v>99999</v>
      </c>
      <c r="AW18" s="278">
        <v>99999</v>
      </c>
      <c r="AX18" s="278">
        <v>99999</v>
      </c>
      <c r="AY18" s="278">
        <v>99999</v>
      </c>
      <c r="AZ18" s="278">
        <v>99999</v>
      </c>
      <c r="BA18" s="278">
        <v>99999</v>
      </c>
      <c r="BB18" s="278">
        <v>99999</v>
      </c>
      <c r="BC18" s="278">
        <v>99999</v>
      </c>
      <c r="BD18" s="278">
        <v>99999</v>
      </c>
      <c r="BE18" s="278">
        <v>99999</v>
      </c>
      <c r="BF18" s="278">
        <v>99999</v>
      </c>
      <c r="BG18" s="278">
        <v>99999</v>
      </c>
      <c r="BH18" s="278">
        <v>99999</v>
      </c>
      <c r="BI18" s="278">
        <v>99999</v>
      </c>
      <c r="BJ18" s="278">
        <v>99999</v>
      </c>
      <c r="BK18" s="278">
        <v>99999</v>
      </c>
      <c r="BL18" s="278">
        <v>99999</v>
      </c>
      <c r="BM18" s="278">
        <v>99999</v>
      </c>
      <c r="BN18" s="278">
        <v>99999</v>
      </c>
      <c r="BO18" s="278">
        <v>99999</v>
      </c>
      <c r="BP18" s="278">
        <v>99999</v>
      </c>
      <c r="BQ18" s="278">
        <v>99999</v>
      </c>
      <c r="BR18" s="278">
        <v>99999</v>
      </c>
      <c r="BS18" s="278">
        <v>99999</v>
      </c>
      <c r="BT18" s="278">
        <v>99999</v>
      </c>
      <c r="BU18" s="278">
        <v>99999</v>
      </c>
      <c r="BV18" s="278">
        <v>99999</v>
      </c>
      <c r="BW18" s="278">
        <v>99999</v>
      </c>
      <c r="BX18" s="278">
        <v>99999</v>
      </c>
      <c r="BY18" s="278">
        <v>99999</v>
      </c>
      <c r="BZ18" s="278">
        <v>99999</v>
      </c>
      <c r="CA18" s="278">
        <v>99999</v>
      </c>
      <c r="CB18" s="278">
        <v>99999</v>
      </c>
      <c r="CC18" s="278">
        <v>99999</v>
      </c>
      <c r="CD18" s="278">
        <v>99999</v>
      </c>
      <c r="CE18" s="278">
        <v>99999</v>
      </c>
      <c r="CF18" s="278">
        <v>99999</v>
      </c>
      <c r="CG18" s="278">
        <v>99999</v>
      </c>
      <c r="CH18" s="278">
        <v>99999</v>
      </c>
      <c r="CI18" s="278">
        <v>99999</v>
      </c>
      <c r="CJ18" s="278">
        <v>99999</v>
      </c>
      <c r="CK18" s="278">
        <v>99999</v>
      </c>
      <c r="CL18" s="278">
        <v>99999</v>
      </c>
      <c r="CM18" s="278">
        <v>99999</v>
      </c>
      <c r="CN18" s="278">
        <v>99999</v>
      </c>
      <c r="CO18" s="278">
        <v>99999</v>
      </c>
      <c r="CP18" s="278">
        <v>99999</v>
      </c>
      <c r="CQ18" s="278">
        <v>99999</v>
      </c>
      <c r="CR18" s="278">
        <v>99999</v>
      </c>
      <c r="CS18" s="278">
        <v>99999</v>
      </c>
      <c r="CT18" s="278">
        <v>99999</v>
      </c>
      <c r="CU18" s="278">
        <v>99999</v>
      </c>
      <c r="CV18" s="278">
        <v>99999</v>
      </c>
      <c r="CW18" s="278">
        <v>99999</v>
      </c>
      <c r="CX18" s="278">
        <v>99999</v>
      </c>
      <c r="CY18" s="278">
        <v>99999</v>
      </c>
      <c r="CZ18" s="278">
        <v>99999</v>
      </c>
      <c r="DA18" s="278">
        <v>99999</v>
      </c>
      <c r="DB18" s="278">
        <v>99999</v>
      </c>
      <c r="DC18" s="278">
        <v>99999</v>
      </c>
      <c r="DD18" s="278">
        <v>99999</v>
      </c>
      <c r="DE18" s="278">
        <v>99999</v>
      </c>
      <c r="DF18" s="278">
        <v>99999</v>
      </c>
      <c r="DG18" s="278">
        <v>99999</v>
      </c>
      <c r="DH18" s="278">
        <v>99999</v>
      </c>
      <c r="DI18" s="278">
        <v>99999</v>
      </c>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8"/>
      <c r="GB18" s="278"/>
      <c r="GC18" s="278"/>
      <c r="GD18" s="278"/>
      <c r="GE18" s="278"/>
      <c r="GF18" s="278"/>
      <c r="GG18" s="278"/>
      <c r="GH18" s="278"/>
      <c r="GI18" s="150">
        <v>99999</v>
      </c>
      <c r="GJ18" s="150">
        <v>99999</v>
      </c>
      <c r="GK18" s="150">
        <v>99999</v>
      </c>
      <c r="GL18" s="48">
        <v>12</v>
      </c>
      <c r="GM18" s="101"/>
      <c r="GN18" s="99">
        <f t="shared" si="53"/>
        <v>39</v>
      </c>
      <c r="GO18" s="99">
        <f t="shared" si="39"/>
        <v>40</v>
      </c>
      <c r="GP18" s="50"/>
      <c r="GQ18" s="101" t="str">
        <f t="shared" si="50"/>
        <v>62</v>
      </c>
      <c r="GR18" s="104" t="str">
        <f t="shared" si="40"/>
        <v>61</v>
      </c>
      <c r="GS18" s="50">
        <f t="shared" si="10"/>
        <v>13</v>
      </c>
      <c r="GT18" s="83"/>
      <c r="GU18" s="175" t="str">
        <f t="shared" si="41"/>
        <v>1,2,98,70,68,67,66,65,60,63,64,62,100,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8" s="171" t="str">
        <v>1299992.14,2.5,0</v>
      </c>
      <c r="GW18" s="247">
        <f t="shared" si="11"/>
        <v>11</v>
      </c>
      <c r="GX18" s="101">
        <f t="shared" si="12"/>
        <v>15</v>
      </c>
      <c r="GY18" s="167">
        <f t="shared" si="1"/>
        <v>1299992.1399999999</v>
      </c>
      <c r="GZ18" s="99">
        <f t="shared" si="13"/>
        <v>2.5</v>
      </c>
      <c r="HA18" s="99">
        <f t="shared" si="2"/>
        <v>0</v>
      </c>
      <c r="HB18" s="248" t="str">
        <f t="shared" si="3"/>
        <v>FEAS.</v>
      </c>
      <c r="HC18" s="50"/>
      <c r="HD18" s="246">
        <f t="shared" si="14"/>
        <v>36</v>
      </c>
      <c r="HE18" s="50">
        <v>13</v>
      </c>
      <c r="HF18" s="173">
        <f t="shared" si="15"/>
        <v>1</v>
      </c>
      <c r="HG18" s="101">
        <f t="shared" si="16"/>
        <v>20</v>
      </c>
      <c r="HH18" s="285" cm="1">
        <f t="array" ref="HH18">IF(HE18&lt;=$HC$1-1,IF(HF18&lt;&gt;HF17,INDEX($M$6:$GK$185,1,HG18+1),INDEX($M$6:$GK$185,MIN(HG18,HG17)+1,MAX(HG18,HG17)+1))+IF(HF18&lt;&gt;HF19,INDEX($M$6:$GK$185,1,HG18+1),0),"")</f>
        <v>3.84</v>
      </c>
      <c r="HI18" s="50">
        <f t="shared" ca="1" si="4"/>
        <v>1.25</v>
      </c>
      <c r="HJ18" s="258"/>
      <c r="HK18" s="225" t="s">
        <v>227</v>
      </c>
      <c r="HL18" s="225" t="s">
        <v>228</v>
      </c>
      <c r="HM18" s="225" t="s">
        <v>3</v>
      </c>
      <c r="HN18" s="7"/>
      <c r="HO18" s="21"/>
      <c r="HP18" s="161">
        <v>13</v>
      </c>
      <c r="HQ18" s="163" t="str">
        <f t="shared" si="19"/>
        <v>,-13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8" s="164" t="str">
        <f t="shared" si="20"/>
        <v>,-13,2,98,70,68,67,66,65,60,63,64,62,61,158,156,157,177,161,160,162,176,175,174,163,164,172,173,140,141,145,146,147,137,138,139,153,69,152,55,56,54,57,127,109,110,111,112,114,113,115,116,117,118,119,120,123,122,71,126,58,59,74,72,73,75,76,77,78,79,81,80,82,83,84,85,86,87,92,95,124,96,94,93,91,88,89,90,97,121,125,107,106,105,104,100,103,102,8,12,5,108,128,27,28,29,30,9,7,6,14,1,15,16,19,17,18,37,36,20,11,129,131,132,134,133,50,51,52,10,3,4,99,101,25,22,34,21,35,32,26,130,136,135,150,151,149,148,144,143,142,171,170,169,168,167,166,165,159,155,154,31,24,23,45,33,49,46,44,43,53,48,47,41,40,42,39,38,</v>
      </c>
      <c r="HS18" s="105" t="str">
        <f t="shared" si="21"/>
        <v>13,2,98,70,68,67,66,65,60,63,64,62,61,158,156,157,177,161,160,162,176,175,174,163,164,172,173,140,141,145,146,147,137,138,139,153,69,152,55,56,54,57,127,109,110,111,112,114,113,115,116,117,118,119,120,123,122,71,126,58,59,74,72,73,75,76,77,78,79,81,80,82,83,84,85,86,87,92,95,124,96,94,93,91,88,89,90,97,121,125,107,106,105,104,100,103,102,8,12,5,108,128,27,28,29,30,9,7,6,14,1,15,16,19,17,18,37,36,20,11,129,131,132,134,133,50,51,52,10,3,4,99,101,25,22,34,21,35,32,26,130,136,135,150,151,149,148,144,143,142,171,170,169,168,167,166,165,159,155,154,31,24,23,45,33,49,46,44,43,53,48,47,41,40,42,39,38,</v>
      </c>
      <c r="HT18" s="143" t="str">
        <v>1199994.77,2.5,0</v>
      </c>
      <c r="HU18" s="161">
        <f t="shared" si="22"/>
        <v>11</v>
      </c>
      <c r="HV18" s="161">
        <f t="shared" si="23"/>
        <v>15</v>
      </c>
      <c r="HW18" s="161">
        <f t="shared" si="24"/>
        <v>1199994.77</v>
      </c>
      <c r="HX18" s="161">
        <f t="shared" si="25"/>
        <v>2.5</v>
      </c>
      <c r="HY18" s="161">
        <f t="shared" si="26"/>
        <v>0</v>
      </c>
      <c r="HZ18" s="161">
        <f t="shared" si="27"/>
        <v>1199994.77</v>
      </c>
      <c r="IA18" s="174">
        <f t="shared" si="28"/>
        <v>13</v>
      </c>
      <c r="IB18" s="173" t="str">
        <f t="shared" ca="1" si="29"/>
        <v>2445.7 at i=  112</v>
      </c>
      <c r="IC18" s="56">
        <f t="shared" ca="1" si="30"/>
        <v>7</v>
      </c>
      <c r="ID18" s="167">
        <f t="shared" ca="1" si="31"/>
        <v>2445.6999999999998</v>
      </c>
      <c r="IE18" s="186" t="str">
        <f t="shared" ca="1" si="32"/>
        <v xml:space="preserve"> Reposition index 13 between indices 14 and 15</v>
      </c>
      <c r="IF18" s="90"/>
      <c r="IG18" s="91"/>
      <c r="IH18" s="91"/>
      <c r="II18" s="90"/>
      <c r="IJ18" s="121">
        <f t="shared" si="5"/>
        <v>13</v>
      </c>
      <c r="IK18" s="1">
        <f t="shared" ca="1" si="35"/>
        <v>14</v>
      </c>
      <c r="IL18" s="137">
        <f t="shared" ca="1" si="36"/>
        <v>2466.8000000000002</v>
      </c>
      <c r="IS18" s="70">
        <v>12</v>
      </c>
      <c r="IT18" s="70">
        <f t="shared" si="46"/>
        <v>36</v>
      </c>
      <c r="IU18" s="147">
        <f t="shared" si="52"/>
        <v>52</v>
      </c>
      <c r="IV18" s="1">
        <f t="shared" si="47"/>
        <v>52</v>
      </c>
      <c r="IW18" s="9">
        <f t="shared" si="48"/>
        <v>12</v>
      </c>
    </row>
    <row r="19" spans="1:257" ht="17" customHeight="1" thickBot="1" x14ac:dyDescent="0.25">
      <c r="A19" s="287">
        <v>1.25</v>
      </c>
      <c r="B19" s="1">
        <v>14</v>
      </c>
      <c r="C19" s="7" t="str">
        <f t="shared" si="6"/>
        <v/>
      </c>
      <c r="D19" s="94"/>
      <c r="E19" s="34" t="str">
        <f t="shared" si="0"/>
        <v/>
      </c>
      <c r="F19" s="1" t="str">
        <f t="shared" ca="1" si="7"/>
        <v/>
      </c>
      <c r="G19" s="1"/>
      <c r="K19" s="9">
        <f>+Z3</f>
        <v>13</v>
      </c>
      <c r="L19" s="3">
        <v>13</v>
      </c>
      <c r="M19" s="296"/>
      <c r="N19" s="295"/>
      <c r="O19" s="295"/>
      <c r="P19" s="295"/>
      <c r="Q19" s="295"/>
      <c r="R19" s="295"/>
      <c r="S19" s="295"/>
      <c r="T19" s="295"/>
      <c r="U19" s="295"/>
      <c r="V19" s="295"/>
      <c r="W19" s="295"/>
      <c r="X19" s="295"/>
      <c r="Y19" s="295"/>
      <c r="Z19" s="294" t="s">
        <v>17</v>
      </c>
      <c r="AA19" s="295">
        <v>7.32</v>
      </c>
      <c r="AB19" s="295">
        <v>4.71</v>
      </c>
      <c r="AC19" s="295">
        <v>17.489999999999998</v>
      </c>
      <c r="AD19" s="295">
        <v>14.04</v>
      </c>
      <c r="AE19" s="295">
        <v>19.87</v>
      </c>
      <c r="AF19" s="295">
        <v>2.54</v>
      </c>
      <c r="AG19" s="295">
        <v>5.74</v>
      </c>
      <c r="AH19" s="295">
        <v>4.8899999999999997</v>
      </c>
      <c r="AI19" s="295">
        <v>4.32</v>
      </c>
      <c r="AJ19" s="295">
        <v>4.3</v>
      </c>
      <c r="AK19" s="295">
        <v>7.0000000000000007E-2</v>
      </c>
      <c r="AL19" s="295">
        <v>0.54</v>
      </c>
      <c r="AM19" s="295">
        <v>4.84</v>
      </c>
      <c r="AN19" s="295">
        <v>3.26</v>
      </c>
      <c r="AO19" s="295">
        <v>8.2100000000000009</v>
      </c>
      <c r="AP19" s="295">
        <v>9.84</v>
      </c>
      <c r="AQ19" s="295">
        <v>7.75</v>
      </c>
      <c r="AR19" s="295">
        <v>0.73</v>
      </c>
      <c r="AS19" s="295">
        <v>7.45</v>
      </c>
      <c r="AT19" s="278">
        <v>99999</v>
      </c>
      <c r="AU19" s="278">
        <v>99999</v>
      </c>
      <c r="AV19" s="278">
        <v>99999</v>
      </c>
      <c r="AW19" s="278">
        <v>99999</v>
      </c>
      <c r="AX19" s="278">
        <v>99999</v>
      </c>
      <c r="AY19" s="278">
        <v>99999</v>
      </c>
      <c r="AZ19" s="278">
        <v>99999</v>
      </c>
      <c r="BA19" s="278">
        <v>99999</v>
      </c>
      <c r="BB19" s="278">
        <v>99999</v>
      </c>
      <c r="BC19" s="278">
        <v>99999</v>
      </c>
      <c r="BD19" s="278">
        <v>99999</v>
      </c>
      <c r="BE19" s="278">
        <v>99999</v>
      </c>
      <c r="BF19" s="278">
        <v>99999</v>
      </c>
      <c r="BG19" s="278">
        <v>99999</v>
      </c>
      <c r="BH19" s="278">
        <v>99999</v>
      </c>
      <c r="BI19" s="278">
        <v>99999</v>
      </c>
      <c r="BJ19" s="278">
        <v>99999</v>
      </c>
      <c r="BK19" s="278">
        <v>99999</v>
      </c>
      <c r="BL19" s="278">
        <v>99999</v>
      </c>
      <c r="BM19" s="278">
        <v>99999</v>
      </c>
      <c r="BN19" s="278">
        <v>99999</v>
      </c>
      <c r="BO19" s="278">
        <v>99999</v>
      </c>
      <c r="BP19" s="278">
        <v>99999</v>
      </c>
      <c r="BQ19" s="278">
        <v>99999</v>
      </c>
      <c r="BR19" s="278">
        <v>99999</v>
      </c>
      <c r="BS19" s="278">
        <v>99999</v>
      </c>
      <c r="BT19" s="278">
        <v>99999</v>
      </c>
      <c r="BU19" s="278">
        <v>99999</v>
      </c>
      <c r="BV19" s="278">
        <v>99999</v>
      </c>
      <c r="BW19" s="278">
        <v>99999</v>
      </c>
      <c r="BX19" s="278">
        <v>99999</v>
      </c>
      <c r="BY19" s="278">
        <v>99999</v>
      </c>
      <c r="BZ19" s="278">
        <v>99999</v>
      </c>
      <c r="CA19" s="278">
        <v>99999</v>
      </c>
      <c r="CB19" s="278">
        <v>99999</v>
      </c>
      <c r="CC19" s="278">
        <v>99999</v>
      </c>
      <c r="CD19" s="278">
        <v>99999</v>
      </c>
      <c r="CE19" s="278">
        <v>99999</v>
      </c>
      <c r="CF19" s="278">
        <v>99999</v>
      </c>
      <c r="CG19" s="278">
        <v>99999</v>
      </c>
      <c r="CH19" s="278">
        <v>99999</v>
      </c>
      <c r="CI19" s="278">
        <v>99999</v>
      </c>
      <c r="CJ19" s="278">
        <v>99999</v>
      </c>
      <c r="CK19" s="278">
        <v>99999</v>
      </c>
      <c r="CL19" s="278">
        <v>99999</v>
      </c>
      <c r="CM19" s="278">
        <v>99999</v>
      </c>
      <c r="CN19" s="278">
        <v>99999</v>
      </c>
      <c r="CO19" s="278">
        <v>99999</v>
      </c>
      <c r="CP19" s="278">
        <v>99999</v>
      </c>
      <c r="CQ19" s="278">
        <v>99999</v>
      </c>
      <c r="CR19" s="278">
        <v>99999</v>
      </c>
      <c r="CS19" s="278">
        <v>99999</v>
      </c>
      <c r="CT19" s="278">
        <v>99999</v>
      </c>
      <c r="CU19" s="278">
        <v>99999</v>
      </c>
      <c r="CV19" s="278">
        <v>99999</v>
      </c>
      <c r="CW19" s="278">
        <v>99999</v>
      </c>
      <c r="CX19" s="278">
        <v>99999</v>
      </c>
      <c r="CY19" s="278">
        <v>99999</v>
      </c>
      <c r="CZ19" s="278">
        <v>99999</v>
      </c>
      <c r="DA19" s="278">
        <v>99999</v>
      </c>
      <c r="DB19" s="278">
        <v>99999</v>
      </c>
      <c r="DC19" s="278">
        <v>99999</v>
      </c>
      <c r="DD19" s="278">
        <v>99999</v>
      </c>
      <c r="DE19" s="278">
        <v>99999</v>
      </c>
      <c r="DF19" s="278">
        <v>99999</v>
      </c>
      <c r="DG19" s="278">
        <v>99999</v>
      </c>
      <c r="DH19" s="278">
        <v>99999</v>
      </c>
      <c r="DI19" s="278">
        <v>99999</v>
      </c>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c r="FU19" s="278"/>
      <c r="FV19" s="278"/>
      <c r="FW19" s="278"/>
      <c r="FX19" s="278"/>
      <c r="FY19" s="278"/>
      <c r="FZ19" s="278"/>
      <c r="GA19" s="278"/>
      <c r="GB19" s="278"/>
      <c r="GC19" s="278"/>
      <c r="GD19" s="278"/>
      <c r="GE19" s="278"/>
      <c r="GF19" s="278"/>
      <c r="GG19" s="278"/>
      <c r="GH19" s="278"/>
      <c r="GI19" s="150">
        <v>99999</v>
      </c>
      <c r="GJ19" s="150">
        <v>99999</v>
      </c>
      <c r="GK19" s="150">
        <v>99999</v>
      </c>
      <c r="GL19" s="48">
        <v>13</v>
      </c>
      <c r="GM19" s="101"/>
      <c r="GN19" s="99">
        <f t="shared" si="53"/>
        <v>42</v>
      </c>
      <c r="GO19" s="99">
        <f t="shared" si="39"/>
        <v>44</v>
      </c>
      <c r="GP19" s="50"/>
      <c r="GQ19" s="101" t="str">
        <f t="shared" si="50"/>
        <v>61</v>
      </c>
      <c r="GR19" s="104" t="str">
        <f t="shared" si="40"/>
        <v>158</v>
      </c>
      <c r="GS19" s="50">
        <f t="shared" si="10"/>
        <v>14</v>
      </c>
      <c r="GT19" s="83"/>
      <c r="GU19" s="175" t="str">
        <f t="shared" si="41"/>
        <v>1,2,98,70,68,67,66,65,60,63,64,62,61,100,158,156,157,177,161,160,162,176,175,174,163,164,172,173,140,141,145,146,147,137,138,139,153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19" s="171" t="str">
        <v>1299992.14,2.5,0</v>
      </c>
      <c r="GW19" s="247">
        <f t="shared" si="11"/>
        <v>11</v>
      </c>
      <c r="GX19" s="101">
        <f t="shared" si="12"/>
        <v>15</v>
      </c>
      <c r="GY19" s="167">
        <f t="shared" si="1"/>
        <v>1299992.1399999999</v>
      </c>
      <c r="GZ19" s="99">
        <f t="shared" si="13"/>
        <v>2.5</v>
      </c>
      <c r="HA19" s="99">
        <f t="shared" si="2"/>
        <v>0</v>
      </c>
      <c r="HB19" s="248" t="str">
        <f t="shared" si="3"/>
        <v>FEAS.</v>
      </c>
      <c r="HC19" s="50"/>
      <c r="HD19" s="246">
        <f t="shared" si="14"/>
        <v>39</v>
      </c>
      <c r="HE19" s="50">
        <v>14</v>
      </c>
      <c r="HF19" s="173">
        <f t="shared" si="15"/>
        <v>1</v>
      </c>
      <c r="HG19" s="101">
        <f t="shared" si="16"/>
        <v>27</v>
      </c>
      <c r="HH19" s="285" cm="1">
        <f t="array" ref="HH19">IF(HE19&lt;=$HC$1-1,IF(HF19&lt;&gt;HF18,INDEX($M$6:$GK$185,1,HG19+1),INDEX($M$6:$GK$185,MIN(HG19,HG18)+1,MAX(HG19,HG18)+1))+IF(HF19&lt;&gt;HF20,INDEX($M$6:$GK$185,1,HG19+1),0),"")</f>
        <v>3.96</v>
      </c>
      <c r="HI19" s="50">
        <f t="shared" ca="1" si="4"/>
        <v>1.25</v>
      </c>
      <c r="HJ19" s="258"/>
      <c r="HK19" s="224">
        <v>0</v>
      </c>
      <c r="HL19" s="224">
        <v>1</v>
      </c>
      <c r="HM19" s="225">
        <f ca="1">OFFSET(L5,MIN(HK19,HL19)+1,MAX(HK19,HL19)+1)</f>
        <v>2.04</v>
      </c>
      <c r="HN19" s="7"/>
      <c r="HP19" s="161">
        <v>14</v>
      </c>
      <c r="HQ19" s="163" t="str">
        <f t="shared" si="19"/>
        <v>,-14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9" s="164" t="str">
        <f t="shared" si="20"/>
        <v>,-14,2,98,70,68,67,66,65,60,63,64,62,61,158,156,157,177,161,160,162,176,175,174,163,164,172,173,140,141,145,146,147,137,138,139,153,69,152,55,56,54,57,127,109,110,111,112,114,113,115,116,117,118,119,120,123,122,71,126,58,59,74,72,73,75,76,77,78,79,81,80,82,83,84,85,86,87,92,95,124,96,94,93,91,88,89,90,97,121,125,107,106,105,104,100,103,102,8,12,5,108,128,27,28,29,30,9,7,6,1,13,15,16,19,17,18,37,36,20,11,129,131,132,134,133,50,51,52,10,3,4,99,101,25,22,34,21,35,32,26,130,136,135,150,151,149,148,144,143,142,171,170,169,168,167,166,165,159,155,154,31,24,23,45,33,49,46,44,43,53,48,47,41,40,42,39,38,</v>
      </c>
      <c r="HS19" s="105" t="str">
        <f t="shared" si="21"/>
        <v>14,2,98,70,68,67,66,65,60,63,64,62,61,158,156,157,177,161,160,162,176,175,174,163,164,172,173,140,141,145,146,147,137,138,139,153,69,152,55,56,54,57,127,109,110,111,112,114,113,115,116,117,118,119,120,123,122,71,126,58,59,74,72,73,75,76,77,78,79,81,80,82,83,84,85,86,87,92,95,124,96,94,93,91,88,89,90,97,121,125,107,106,105,104,100,103,102,8,12,5,108,128,27,28,29,30,9,7,6,1,13,15,16,19,17,18,37,36,20,11,129,131,132,134,133,50,51,52,10,3,4,99,101,25,22,34,21,35,32,26,130,136,135,150,151,149,148,144,143,142,171,170,169,168,167,166,165,159,155,154,31,24,23,45,33,49,46,44,43,53,48,47,41,40,42,39,38,</v>
      </c>
      <c r="HT19" s="143" t="str">
        <v>1199997.94,2.5,0</v>
      </c>
      <c r="HU19" s="161">
        <f t="shared" si="22"/>
        <v>11</v>
      </c>
      <c r="HV19" s="161">
        <f t="shared" si="23"/>
        <v>15</v>
      </c>
      <c r="HW19" s="161">
        <f t="shared" si="24"/>
        <v>1199997.94</v>
      </c>
      <c r="HX19" s="161">
        <f t="shared" si="25"/>
        <v>2.5</v>
      </c>
      <c r="HY19" s="161">
        <f t="shared" si="26"/>
        <v>0</v>
      </c>
      <c r="HZ19" s="161">
        <f t="shared" si="27"/>
        <v>1199997.94</v>
      </c>
      <c r="IA19" s="174">
        <f t="shared" si="28"/>
        <v>14</v>
      </c>
      <c r="IB19" s="173" t="str">
        <f t="shared" ca="1" si="29"/>
        <v>2445.7 at i=  111</v>
      </c>
      <c r="IC19" s="56">
        <f t="shared" ca="1" si="30"/>
        <v>7</v>
      </c>
      <c r="ID19" s="167">
        <f t="shared" ca="1" si="31"/>
        <v>2445.6999999999998</v>
      </c>
      <c r="IE19" s="186" t="str">
        <f t="shared" ca="1" si="32"/>
        <v xml:space="preserve"> Reposition index 14 between indices 6 and 13</v>
      </c>
      <c r="IF19" s="90"/>
      <c r="IG19" s="91"/>
      <c r="IH19" s="1"/>
      <c r="II19" s="90"/>
      <c r="IJ19" s="121">
        <f t="shared" si="5"/>
        <v>14</v>
      </c>
      <c r="IK19" s="1">
        <f t="shared" ca="1" si="35"/>
        <v>13</v>
      </c>
      <c r="IL19" s="137">
        <f t="shared" ca="1" si="36"/>
        <v>2466.8000000000002</v>
      </c>
      <c r="IS19" s="70">
        <v>13</v>
      </c>
      <c r="IT19" s="70">
        <f t="shared" si="46"/>
        <v>39</v>
      </c>
      <c r="IU19" s="147">
        <f t="shared" si="52"/>
        <v>53</v>
      </c>
      <c r="IV19" s="1">
        <f t="shared" si="47"/>
        <v>53</v>
      </c>
      <c r="IW19" s="9">
        <f t="shared" si="48"/>
        <v>13</v>
      </c>
    </row>
    <row r="20" spans="1:257" ht="17" customHeight="1" thickBot="1" x14ac:dyDescent="0.25">
      <c r="A20" s="287">
        <v>1.25</v>
      </c>
      <c r="B20" s="1">
        <v>15</v>
      </c>
      <c r="C20" s="7" t="str">
        <f t="shared" si="6"/>
        <v/>
      </c>
      <c r="D20" s="94"/>
      <c r="E20" s="34" t="str">
        <f t="shared" si="0"/>
        <v/>
      </c>
      <c r="F20" s="1" t="str">
        <f t="shared" ca="1" si="7"/>
        <v/>
      </c>
      <c r="G20" s="1"/>
      <c r="K20" s="143">
        <f>+AA3</f>
        <v>14</v>
      </c>
      <c r="L20" s="3">
        <v>14</v>
      </c>
      <c r="M20" s="296"/>
      <c r="N20" s="295"/>
      <c r="O20" s="295"/>
      <c r="P20" s="295"/>
      <c r="Q20" s="295"/>
      <c r="R20" s="295"/>
      <c r="S20" s="295"/>
      <c r="T20" s="295"/>
      <c r="U20" s="295"/>
      <c r="V20" s="295"/>
      <c r="W20" s="295"/>
      <c r="X20" s="295"/>
      <c r="Y20" s="295"/>
      <c r="Z20" s="295"/>
      <c r="AA20" s="295"/>
      <c r="AB20" s="295">
        <v>2.91</v>
      </c>
      <c r="AC20" s="295">
        <v>21.49</v>
      </c>
      <c r="AD20" s="295">
        <v>24.03</v>
      </c>
      <c r="AE20" s="295">
        <v>21.19</v>
      </c>
      <c r="AF20" s="295">
        <v>6.05</v>
      </c>
      <c r="AG20" s="295">
        <v>3.99</v>
      </c>
      <c r="AH20" s="295">
        <v>2.3199999999999998</v>
      </c>
      <c r="AI20" s="295">
        <v>2.89</v>
      </c>
      <c r="AJ20" s="295">
        <v>2.67</v>
      </c>
      <c r="AK20" s="295">
        <v>7.28</v>
      </c>
      <c r="AL20" s="295">
        <v>7.26</v>
      </c>
      <c r="AM20" s="295">
        <v>6.88</v>
      </c>
      <c r="AN20" s="295">
        <v>6.26</v>
      </c>
      <c r="AO20" s="295">
        <v>1.35</v>
      </c>
      <c r="AP20" s="295">
        <v>17.25</v>
      </c>
      <c r="AQ20" s="295">
        <v>0.6</v>
      </c>
      <c r="AR20" s="295">
        <v>6.73</v>
      </c>
      <c r="AS20" s="295">
        <v>2.44</v>
      </c>
      <c r="AT20" s="278">
        <v>99999</v>
      </c>
      <c r="AU20" s="278">
        <v>99999</v>
      </c>
      <c r="AV20" s="278">
        <v>99999</v>
      </c>
      <c r="AW20" s="278">
        <v>99999</v>
      </c>
      <c r="AX20" s="278">
        <v>99999</v>
      </c>
      <c r="AY20" s="278">
        <v>99999</v>
      </c>
      <c r="AZ20" s="278">
        <v>99999</v>
      </c>
      <c r="BA20" s="278">
        <v>99999</v>
      </c>
      <c r="BB20" s="278">
        <v>99999</v>
      </c>
      <c r="BC20" s="278">
        <v>99999</v>
      </c>
      <c r="BD20" s="278">
        <v>99999</v>
      </c>
      <c r="BE20" s="278">
        <v>99999</v>
      </c>
      <c r="BF20" s="278">
        <v>99999</v>
      </c>
      <c r="BG20" s="278">
        <v>99999</v>
      </c>
      <c r="BH20" s="278">
        <v>99999</v>
      </c>
      <c r="BI20" s="278">
        <v>99999</v>
      </c>
      <c r="BJ20" s="278">
        <v>99999</v>
      </c>
      <c r="BK20" s="278">
        <v>99999</v>
      </c>
      <c r="BL20" s="278">
        <v>99999</v>
      </c>
      <c r="BM20" s="278">
        <v>99999</v>
      </c>
      <c r="BN20" s="278">
        <v>99999</v>
      </c>
      <c r="BO20" s="278">
        <v>99999</v>
      </c>
      <c r="BP20" s="278">
        <v>99999</v>
      </c>
      <c r="BQ20" s="278">
        <v>99999</v>
      </c>
      <c r="BR20" s="278">
        <v>99999</v>
      </c>
      <c r="BS20" s="278">
        <v>99999</v>
      </c>
      <c r="BT20" s="278">
        <v>99999</v>
      </c>
      <c r="BU20" s="278">
        <v>99999</v>
      </c>
      <c r="BV20" s="278">
        <v>99999</v>
      </c>
      <c r="BW20" s="278">
        <v>99999</v>
      </c>
      <c r="BX20" s="278">
        <v>99999</v>
      </c>
      <c r="BY20" s="278">
        <v>99999</v>
      </c>
      <c r="BZ20" s="278">
        <v>99999</v>
      </c>
      <c r="CA20" s="278">
        <v>99999</v>
      </c>
      <c r="CB20" s="278">
        <v>99999</v>
      </c>
      <c r="CC20" s="278">
        <v>99999</v>
      </c>
      <c r="CD20" s="278">
        <v>99999</v>
      </c>
      <c r="CE20" s="278">
        <v>99999</v>
      </c>
      <c r="CF20" s="278">
        <v>99999</v>
      </c>
      <c r="CG20" s="278">
        <v>99999</v>
      </c>
      <c r="CH20" s="278">
        <v>99999</v>
      </c>
      <c r="CI20" s="278">
        <v>99999</v>
      </c>
      <c r="CJ20" s="278">
        <v>99999</v>
      </c>
      <c r="CK20" s="278">
        <v>99999</v>
      </c>
      <c r="CL20" s="278">
        <v>99999</v>
      </c>
      <c r="CM20" s="278">
        <v>99999</v>
      </c>
      <c r="CN20" s="278">
        <v>99999</v>
      </c>
      <c r="CO20" s="278">
        <v>99999</v>
      </c>
      <c r="CP20" s="278">
        <v>99999</v>
      </c>
      <c r="CQ20" s="278">
        <v>99999</v>
      </c>
      <c r="CR20" s="278">
        <v>99999</v>
      </c>
      <c r="CS20" s="278">
        <v>99999</v>
      </c>
      <c r="CT20" s="278">
        <v>99999</v>
      </c>
      <c r="CU20" s="278">
        <v>99999</v>
      </c>
      <c r="CV20" s="278">
        <v>99999</v>
      </c>
      <c r="CW20" s="278">
        <v>99999</v>
      </c>
      <c r="CX20" s="278">
        <v>99999</v>
      </c>
      <c r="CY20" s="278">
        <v>99999</v>
      </c>
      <c r="CZ20" s="278">
        <v>99999</v>
      </c>
      <c r="DA20" s="278">
        <v>99999</v>
      </c>
      <c r="DB20" s="278">
        <v>99999</v>
      </c>
      <c r="DC20" s="278">
        <v>99999</v>
      </c>
      <c r="DD20" s="278">
        <v>99999</v>
      </c>
      <c r="DE20" s="278">
        <v>99999</v>
      </c>
      <c r="DF20" s="278">
        <v>99999</v>
      </c>
      <c r="DG20" s="278">
        <v>99999</v>
      </c>
      <c r="DH20" s="278">
        <v>99999</v>
      </c>
      <c r="DI20" s="278">
        <v>99999</v>
      </c>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8"/>
      <c r="GE20" s="278"/>
      <c r="GF20" s="278"/>
      <c r="GG20" s="278"/>
      <c r="GH20" s="278"/>
      <c r="GI20" s="150">
        <v>99999</v>
      </c>
      <c r="GJ20" s="150">
        <v>99999</v>
      </c>
      <c r="GK20" s="150">
        <v>99999</v>
      </c>
      <c r="GL20" s="48">
        <v>14</v>
      </c>
      <c r="GM20" s="101"/>
      <c r="GN20" s="99">
        <f t="shared" si="53"/>
        <v>46</v>
      </c>
      <c r="GO20" s="99">
        <f t="shared" si="39"/>
        <v>48</v>
      </c>
      <c r="GP20" s="50"/>
      <c r="GQ20" s="101" t="str">
        <f t="shared" si="50"/>
        <v>158</v>
      </c>
      <c r="GR20" s="104" t="str">
        <f t="shared" si="40"/>
        <v>156</v>
      </c>
      <c r="GS20" s="50">
        <f t="shared" si="10"/>
        <v>15</v>
      </c>
      <c r="GT20" s="83"/>
      <c r="GU20" s="175" t="str">
        <f t="shared" si="41"/>
        <v>1,2,98,70,68,67,66,65,60,63,64,62,61,158,100,156,157,177,161,160,162,176,175,174,163,164,172,173,140,141,145,146,147,137,138,139,153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0" s="171" t="str">
        <v>1199993.14,2.5,0</v>
      </c>
      <c r="GW20" s="247">
        <f t="shared" si="11"/>
        <v>11</v>
      </c>
      <c r="GX20" s="101">
        <f t="shared" si="12"/>
        <v>15</v>
      </c>
      <c r="GY20" s="167">
        <f t="shared" si="1"/>
        <v>1199993.1399999999</v>
      </c>
      <c r="GZ20" s="99">
        <f t="shared" si="13"/>
        <v>2.5</v>
      </c>
      <c r="HA20" s="99">
        <f t="shared" si="2"/>
        <v>0</v>
      </c>
      <c r="HB20" s="248" t="str">
        <f t="shared" si="3"/>
        <v>FEAS.</v>
      </c>
      <c r="HC20" s="50"/>
      <c r="HD20" s="246">
        <f t="shared" si="14"/>
        <v>42</v>
      </c>
      <c r="HE20" s="50">
        <v>15</v>
      </c>
      <c r="HF20" s="173">
        <f t="shared" si="15"/>
        <v>1</v>
      </c>
      <c r="HG20" s="101">
        <f t="shared" si="16"/>
        <v>26</v>
      </c>
      <c r="HH20" s="285" cm="1">
        <f t="array" ref="HH20">IF(HE20&lt;=$HC$1-1,IF(HF20&lt;&gt;HF19,INDEX($M$6:$GK$185,1,HG20+1),INDEX($M$6:$GK$185,MIN(HG20,HG19)+1,MAX(HG20,HG19)+1))+IF(HF20&lt;&gt;HF21,INDEX($M$6:$GK$185,1,HG20+1),0),"")</f>
        <v>1.88</v>
      </c>
      <c r="HI20" s="50">
        <f t="shared" ca="1" si="4"/>
        <v>1.25</v>
      </c>
      <c r="HJ20" s="49"/>
      <c r="HK20" s="49"/>
      <c r="HL20" s="49"/>
      <c r="HM20" s="225">
        <f ca="1">OFFSET(L6,MIN(HK20,HL20)+1,MAX(HK20,HL20)+1)</f>
        <v>0</v>
      </c>
      <c r="HN20" s="7"/>
      <c r="HP20" s="161">
        <v>15</v>
      </c>
      <c r="HQ20" s="163" t="str">
        <f t="shared" si="19"/>
        <v>,-15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0" s="164" t="str">
        <f t="shared" si="20"/>
        <v>,-15,2,98,70,68,67,66,65,60,63,64,62,61,158,156,157,177,161,160,162,176,175,174,163,164,172,173,140,141,145,146,147,137,138,139,153,69,152,55,56,54,57,127,109,110,111,112,114,113,115,116,117,118,119,120,123,122,71,126,58,59,74,72,73,75,76,77,78,79,81,80,82,83,84,85,86,87,92,95,124,96,94,93,91,88,89,90,97,121,125,107,106,105,104,100,103,102,8,12,5,108,128,27,28,29,30,9,7,6,14,13,1,16,19,17,18,37,36,20,11,129,131,132,134,133,50,51,52,10,3,4,99,101,25,22,34,21,35,32,26,130,136,135,150,151,149,148,144,143,142,171,170,169,168,167,166,165,159,155,154,31,24,23,45,33,49,46,44,43,53,48,47,41,40,42,39,38,</v>
      </c>
      <c r="HS20" s="105" t="str">
        <f t="shared" si="21"/>
        <v>15,2,98,70,68,67,66,65,60,63,64,62,61,158,156,157,177,161,160,162,176,175,174,163,164,172,173,140,141,145,146,147,137,138,139,153,69,152,55,56,54,57,127,109,110,111,112,114,113,115,116,117,118,119,120,123,122,71,126,58,59,74,72,73,75,76,77,78,79,81,80,82,83,84,85,86,87,92,95,124,96,94,93,91,88,89,90,97,121,125,107,106,105,104,100,103,102,8,12,5,108,128,27,28,29,30,9,7,6,14,13,1,16,19,17,18,37,36,20,11,129,131,132,134,133,50,51,52,10,3,4,99,101,25,22,34,21,35,32,26,130,136,135,150,151,149,148,144,143,142,171,170,169,168,167,166,165,159,155,154,31,24,23,45,33,49,46,44,43,53,48,47,41,40,42,39,38,</v>
      </c>
      <c r="HT20" s="143" t="str">
        <v>1199992.38,2.5,0</v>
      </c>
      <c r="HU20" s="161">
        <f t="shared" si="22"/>
        <v>11</v>
      </c>
      <c r="HV20" s="161">
        <f t="shared" si="23"/>
        <v>15</v>
      </c>
      <c r="HW20" s="161">
        <f t="shared" si="24"/>
        <v>1199992.3799999999</v>
      </c>
      <c r="HX20" s="161">
        <f t="shared" si="25"/>
        <v>2.5</v>
      </c>
      <c r="HY20" s="161">
        <f t="shared" si="26"/>
        <v>0</v>
      </c>
      <c r="HZ20" s="161">
        <f t="shared" si="27"/>
        <v>1199992.3799999999</v>
      </c>
      <c r="IA20" s="174">
        <f t="shared" si="28"/>
        <v>15</v>
      </c>
      <c r="IB20" s="173" t="str">
        <f t="shared" ca="1" si="29"/>
        <v>2445.7 at i=  113</v>
      </c>
      <c r="IC20" s="56">
        <f t="shared" ca="1" si="30"/>
        <v>7</v>
      </c>
      <c r="ID20" s="167">
        <f t="shared" ca="1" si="31"/>
        <v>2445.6999999999998</v>
      </c>
      <c r="IE20" s="186" t="str">
        <f t="shared" ca="1" si="32"/>
        <v xml:space="preserve"> Reposition index 15 between indices 13 and 16</v>
      </c>
      <c r="IF20" s="90"/>
      <c r="IG20" s="91"/>
      <c r="IH20" s="91"/>
      <c r="II20" s="90"/>
      <c r="IJ20" s="121">
        <f t="shared" si="5"/>
        <v>15</v>
      </c>
      <c r="IK20" s="1">
        <f t="shared" ca="1" si="35"/>
        <v>16</v>
      </c>
      <c r="IL20" s="137">
        <f t="shared" ca="1" si="36"/>
        <v>2478.8000000000002</v>
      </c>
      <c r="IS20" s="70">
        <v>14</v>
      </c>
      <c r="IT20" s="70">
        <f t="shared" si="46"/>
        <v>42</v>
      </c>
      <c r="IU20" s="147">
        <f t="shared" si="52"/>
        <v>54</v>
      </c>
      <c r="IV20" s="1">
        <f t="shared" si="47"/>
        <v>54</v>
      </c>
      <c r="IW20" s="9">
        <f t="shared" si="48"/>
        <v>14</v>
      </c>
    </row>
    <row r="21" spans="1:257" ht="17" thickBot="1" x14ac:dyDescent="0.25">
      <c r="A21" s="287">
        <v>1.25</v>
      </c>
      <c r="B21" s="1">
        <v>16</v>
      </c>
      <c r="C21" s="7" t="str">
        <f t="shared" si="6"/>
        <v/>
      </c>
      <c r="D21" s="94"/>
      <c r="E21" s="34" t="str">
        <f t="shared" si="0"/>
        <v/>
      </c>
      <c r="F21" s="1" t="str">
        <f t="shared" ca="1" si="7"/>
        <v/>
      </c>
      <c r="G21" s="1"/>
      <c r="K21" s="9">
        <f>+AB3</f>
        <v>15</v>
      </c>
      <c r="L21" s="3">
        <v>15</v>
      </c>
      <c r="M21" s="296"/>
      <c r="N21" s="295"/>
      <c r="O21" s="295"/>
      <c r="P21" s="295"/>
      <c r="Q21" s="295"/>
      <c r="R21" s="295"/>
      <c r="S21" s="295"/>
      <c r="T21" s="295"/>
      <c r="U21" s="295"/>
      <c r="V21" s="295"/>
      <c r="W21" s="295"/>
      <c r="X21" s="295"/>
      <c r="Y21" s="295"/>
      <c r="Z21" s="295"/>
      <c r="AA21" s="295"/>
      <c r="AB21" s="294" t="s">
        <v>17</v>
      </c>
      <c r="AC21" s="295">
        <v>19.420000000000002</v>
      </c>
      <c r="AD21" s="295">
        <v>21.81</v>
      </c>
      <c r="AE21" s="295">
        <v>19.12</v>
      </c>
      <c r="AF21" s="295">
        <v>3.65</v>
      </c>
      <c r="AG21" s="295">
        <v>1.63</v>
      </c>
      <c r="AH21" s="295">
        <v>0.57999999999999996</v>
      </c>
      <c r="AI21" s="295">
        <v>0.43</v>
      </c>
      <c r="AJ21" s="295">
        <v>1.27</v>
      </c>
      <c r="AK21" s="295">
        <v>4.78</v>
      </c>
      <c r="AL21" s="295">
        <v>4.4000000000000004</v>
      </c>
      <c r="AM21" s="295">
        <v>4.38</v>
      </c>
      <c r="AN21" s="295">
        <v>3.85</v>
      </c>
      <c r="AO21" s="295">
        <v>3.9</v>
      </c>
      <c r="AP21" s="295">
        <v>17.62</v>
      </c>
      <c r="AQ21" s="295">
        <v>3.44</v>
      </c>
      <c r="AR21" s="295">
        <v>4.2300000000000004</v>
      </c>
      <c r="AS21" s="295">
        <v>1.95</v>
      </c>
      <c r="AT21" s="278">
        <v>99999</v>
      </c>
      <c r="AU21" s="278">
        <v>99999</v>
      </c>
      <c r="AV21" s="278">
        <v>99999</v>
      </c>
      <c r="AW21" s="278">
        <v>99999</v>
      </c>
      <c r="AX21" s="278">
        <v>99999</v>
      </c>
      <c r="AY21" s="278">
        <v>99999</v>
      </c>
      <c r="AZ21" s="278">
        <v>99999</v>
      </c>
      <c r="BA21" s="278">
        <v>99999</v>
      </c>
      <c r="BB21" s="278">
        <v>99999</v>
      </c>
      <c r="BC21" s="278">
        <v>99999</v>
      </c>
      <c r="BD21" s="278">
        <v>99999</v>
      </c>
      <c r="BE21" s="278">
        <v>99999</v>
      </c>
      <c r="BF21" s="278">
        <v>99999</v>
      </c>
      <c r="BG21" s="278">
        <v>99999</v>
      </c>
      <c r="BH21" s="278">
        <v>99999</v>
      </c>
      <c r="BI21" s="278">
        <v>99999</v>
      </c>
      <c r="BJ21" s="278">
        <v>99999</v>
      </c>
      <c r="BK21" s="278">
        <v>99999</v>
      </c>
      <c r="BL21" s="278">
        <v>99999</v>
      </c>
      <c r="BM21" s="278">
        <v>99999</v>
      </c>
      <c r="BN21" s="278">
        <v>99999</v>
      </c>
      <c r="BO21" s="278">
        <v>99999</v>
      </c>
      <c r="BP21" s="278">
        <v>99999</v>
      </c>
      <c r="BQ21" s="278">
        <v>99999</v>
      </c>
      <c r="BR21" s="278">
        <v>99999</v>
      </c>
      <c r="BS21" s="278">
        <v>99999</v>
      </c>
      <c r="BT21" s="278">
        <v>99999</v>
      </c>
      <c r="BU21" s="278">
        <v>99999</v>
      </c>
      <c r="BV21" s="278">
        <v>99999</v>
      </c>
      <c r="BW21" s="278">
        <v>99999</v>
      </c>
      <c r="BX21" s="278">
        <v>99999</v>
      </c>
      <c r="BY21" s="278">
        <v>99999</v>
      </c>
      <c r="BZ21" s="278">
        <v>99999</v>
      </c>
      <c r="CA21" s="278">
        <v>99999</v>
      </c>
      <c r="CB21" s="278">
        <v>99999</v>
      </c>
      <c r="CC21" s="278">
        <v>99999</v>
      </c>
      <c r="CD21" s="278">
        <v>99999</v>
      </c>
      <c r="CE21" s="278">
        <v>99999</v>
      </c>
      <c r="CF21" s="278">
        <v>99999</v>
      </c>
      <c r="CG21" s="278">
        <v>99999</v>
      </c>
      <c r="CH21" s="278">
        <v>99999</v>
      </c>
      <c r="CI21" s="278">
        <v>99999</v>
      </c>
      <c r="CJ21" s="278">
        <v>99999</v>
      </c>
      <c r="CK21" s="278">
        <v>99999</v>
      </c>
      <c r="CL21" s="278">
        <v>99999</v>
      </c>
      <c r="CM21" s="278">
        <v>99999</v>
      </c>
      <c r="CN21" s="278">
        <v>99999</v>
      </c>
      <c r="CO21" s="278">
        <v>99999</v>
      </c>
      <c r="CP21" s="278">
        <v>99999</v>
      </c>
      <c r="CQ21" s="278">
        <v>99999</v>
      </c>
      <c r="CR21" s="278">
        <v>99999</v>
      </c>
      <c r="CS21" s="278">
        <v>99999</v>
      </c>
      <c r="CT21" s="278">
        <v>99999</v>
      </c>
      <c r="CU21" s="278">
        <v>99999</v>
      </c>
      <c r="CV21" s="278">
        <v>99999</v>
      </c>
      <c r="CW21" s="278">
        <v>99999</v>
      </c>
      <c r="CX21" s="278">
        <v>99999</v>
      </c>
      <c r="CY21" s="278">
        <v>99999</v>
      </c>
      <c r="CZ21" s="278">
        <v>99999</v>
      </c>
      <c r="DA21" s="278">
        <v>99999</v>
      </c>
      <c r="DB21" s="278">
        <v>99999</v>
      </c>
      <c r="DC21" s="278">
        <v>99999</v>
      </c>
      <c r="DD21" s="278">
        <v>99999</v>
      </c>
      <c r="DE21" s="278">
        <v>99999</v>
      </c>
      <c r="DF21" s="278">
        <v>99999</v>
      </c>
      <c r="DG21" s="278">
        <v>99999</v>
      </c>
      <c r="DH21" s="278">
        <v>99999</v>
      </c>
      <c r="DI21" s="278">
        <v>99999</v>
      </c>
      <c r="DJ21" s="278"/>
      <c r="DK21" s="278"/>
      <c r="DL21" s="278"/>
      <c r="DM21" s="278"/>
      <c r="DN21" s="278"/>
      <c r="DO21" s="278"/>
      <c r="DP21" s="278"/>
      <c r="DQ21" s="278"/>
      <c r="DR21" s="278"/>
      <c r="DS21" s="278"/>
      <c r="DT21" s="278"/>
      <c r="DU21" s="278"/>
      <c r="DV21" s="278"/>
      <c r="DW21" s="278"/>
      <c r="DX21" s="278"/>
      <c r="DY21" s="278"/>
      <c r="DZ21" s="278"/>
      <c r="EA21" s="278"/>
      <c r="EB21" s="278"/>
      <c r="EC21" s="278"/>
      <c r="ED21" s="278"/>
      <c r="EE21" s="278"/>
      <c r="EF21" s="278"/>
      <c r="EG21" s="278"/>
      <c r="EH21" s="278"/>
      <c r="EI21" s="278"/>
      <c r="EJ21" s="278"/>
      <c r="EK21" s="278"/>
      <c r="EL21" s="278"/>
      <c r="EM21" s="278"/>
      <c r="EN21" s="278"/>
      <c r="EO21" s="278"/>
      <c r="EP21" s="278"/>
      <c r="EQ21" s="278"/>
      <c r="ER21" s="278"/>
      <c r="ES21" s="278"/>
      <c r="ET21" s="278"/>
      <c r="EU21" s="278"/>
      <c r="EV21" s="278"/>
      <c r="EW21" s="278"/>
      <c r="EX21" s="278"/>
      <c r="EY21" s="278"/>
      <c r="EZ21" s="278"/>
      <c r="FA21" s="278"/>
      <c r="FB21" s="278"/>
      <c r="FC21" s="278"/>
      <c r="FD21" s="278"/>
      <c r="FE21" s="278"/>
      <c r="FF21" s="278"/>
      <c r="FG21" s="278"/>
      <c r="FH21" s="278"/>
      <c r="FI21" s="278"/>
      <c r="FJ21" s="278"/>
      <c r="FK21" s="278"/>
      <c r="FL21" s="278"/>
      <c r="FM21" s="278"/>
      <c r="FN21" s="278"/>
      <c r="FO21" s="278"/>
      <c r="FP21" s="278"/>
      <c r="FQ21" s="278"/>
      <c r="FR21" s="278"/>
      <c r="FS21" s="278"/>
      <c r="FT21" s="278"/>
      <c r="FU21" s="278"/>
      <c r="FV21" s="278"/>
      <c r="FW21" s="278"/>
      <c r="FX21" s="278"/>
      <c r="FY21" s="278"/>
      <c r="FZ21" s="278"/>
      <c r="GA21" s="278"/>
      <c r="GB21" s="278"/>
      <c r="GC21" s="278"/>
      <c r="GD21" s="278"/>
      <c r="GE21" s="278"/>
      <c r="GF21" s="278"/>
      <c r="GG21" s="278"/>
      <c r="GH21" s="278"/>
      <c r="GI21" s="150">
        <v>99999</v>
      </c>
      <c r="GJ21" s="150">
        <v>99999</v>
      </c>
      <c r="GK21" s="150">
        <v>99999</v>
      </c>
      <c r="GL21" s="48">
        <v>15</v>
      </c>
      <c r="GM21" s="101"/>
      <c r="GN21" s="99">
        <f t="shared" si="53"/>
        <v>50</v>
      </c>
      <c r="GO21" s="99">
        <f t="shared" si="39"/>
        <v>52</v>
      </c>
      <c r="GP21" s="50"/>
      <c r="GQ21" s="101" t="str">
        <f t="shared" si="50"/>
        <v>156</v>
      </c>
      <c r="GR21" s="104" t="str">
        <f t="shared" si="40"/>
        <v>157</v>
      </c>
      <c r="GS21" s="50">
        <f t="shared" si="10"/>
        <v>16</v>
      </c>
      <c r="GT21" s="83"/>
      <c r="GU21" s="175" t="str">
        <f t="shared" si="41"/>
        <v>1,2,98,70,68,67,66,65,60,63,64,62,61,158,156,100,157,177,161,160,162,176,175,174,163,164,172,173,140,141,145,146,147,137,138,139,153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1" s="171" t="str">
        <v>1199993.14,2.5,0</v>
      </c>
      <c r="GW21" s="247">
        <f t="shared" si="11"/>
        <v>11</v>
      </c>
      <c r="GX21" s="101">
        <f t="shared" si="12"/>
        <v>15</v>
      </c>
      <c r="GY21" s="167">
        <f t="shared" si="1"/>
        <v>1199993.1399999999</v>
      </c>
      <c r="GZ21" s="99">
        <f t="shared" si="13"/>
        <v>2.5</v>
      </c>
      <c r="HA21" s="99">
        <f t="shared" si="2"/>
        <v>0</v>
      </c>
      <c r="HB21" s="248" t="str">
        <f t="shared" si="3"/>
        <v>FEAS.</v>
      </c>
      <c r="HC21" s="50"/>
      <c r="HD21" s="246">
        <f t="shared" si="14"/>
        <v>45</v>
      </c>
      <c r="HE21" s="50">
        <v>16</v>
      </c>
      <c r="HF21" s="173">
        <f t="shared" si="15"/>
        <v>1</v>
      </c>
      <c r="HG21" s="101">
        <f t="shared" si="16"/>
        <v>12</v>
      </c>
      <c r="HH21" s="285" cm="1">
        <f t="array" ref="HH21">IF(HE21&lt;=$HC$1-1,IF(HF21&lt;&gt;HF20,INDEX($M$6:$GK$185,1,HG21+1),INDEX($M$6:$GK$185,MIN(HG21,HG20)+1,MAX(HG21,HG20)+1))+IF(HF21&lt;&gt;HF22,INDEX($M$6:$GK$185,1,HG21+1),0),"")</f>
        <v>1.1599999999999999</v>
      </c>
      <c r="HI21" s="50">
        <f t="shared" ca="1" si="4"/>
        <v>1.25</v>
      </c>
      <c r="HJ21" s="189" t="s">
        <v>214</v>
      </c>
      <c r="HK21" s="59"/>
      <c r="HL21" s="49"/>
      <c r="HM21" s="49"/>
      <c r="HN21" s="7"/>
      <c r="HP21" s="161">
        <v>16</v>
      </c>
      <c r="HQ21" s="163" t="str">
        <f t="shared" si="19"/>
        <v>,-16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1" s="164" t="str">
        <f t="shared" si="20"/>
        <v>,-16,2,98,70,68,67,66,65,60,63,64,62,61,158,156,157,177,161,160,162,176,175,174,163,164,172,173,140,141,145,146,147,137,138,139,153,69,152,55,56,54,57,127,109,110,111,112,114,113,115,116,117,118,119,120,123,122,71,126,58,59,74,72,73,75,76,77,78,79,81,80,82,83,84,85,86,87,92,95,124,96,94,93,91,88,89,90,97,121,125,107,106,105,104,100,103,102,8,12,5,108,128,27,28,29,30,9,7,6,14,13,15,1,19,17,18,37,36,20,11,129,131,132,134,133,50,51,52,10,3,4,99,101,25,22,34,21,35,32,26,130,136,135,150,151,149,148,144,143,142,171,170,169,168,167,166,165,159,155,154,31,24,23,45,33,49,46,44,43,53,48,47,41,40,42,39,38,</v>
      </c>
      <c r="HS21" s="105" t="str">
        <f t="shared" si="21"/>
        <v>16,2,98,70,68,67,66,65,60,63,64,62,61,158,156,157,177,161,160,162,176,175,174,163,164,172,173,140,141,145,146,147,137,138,139,153,69,152,55,56,54,57,127,109,110,111,112,114,113,115,116,117,118,119,120,123,122,71,126,58,59,74,72,73,75,76,77,78,79,81,80,82,83,84,85,86,87,92,95,124,96,94,93,91,88,89,90,97,121,125,107,106,105,104,100,103,102,8,12,5,108,128,27,28,29,30,9,7,6,14,13,15,1,19,17,18,37,36,20,11,129,131,132,134,133,50,51,52,10,3,4,99,101,25,22,34,21,35,32,26,130,136,135,150,151,149,148,144,143,142,171,170,169,168,167,166,165,159,155,154,31,24,23,45,33,49,46,44,43,53,48,47,41,40,42,39,38,</v>
      </c>
      <c r="HT21" s="143" t="str">
        <v>1200024.15,2.5,0</v>
      </c>
      <c r="HU21" s="161">
        <f t="shared" si="22"/>
        <v>11</v>
      </c>
      <c r="HV21" s="161">
        <f t="shared" si="23"/>
        <v>15</v>
      </c>
      <c r="HW21" s="161">
        <f t="shared" si="24"/>
        <v>1200024.1499999999</v>
      </c>
      <c r="HX21" s="161">
        <f t="shared" si="25"/>
        <v>2.5</v>
      </c>
      <c r="HY21" s="161">
        <f t="shared" si="26"/>
        <v>0</v>
      </c>
      <c r="HZ21" s="161">
        <f t="shared" si="27"/>
        <v>1200024.1499999999</v>
      </c>
      <c r="IA21" s="174">
        <f t="shared" si="28"/>
        <v>16</v>
      </c>
      <c r="IB21" s="173" t="str">
        <f t="shared" ca="1" si="29"/>
        <v>2445.7 at i=  114</v>
      </c>
      <c r="IC21" s="56">
        <f t="shared" ca="1" si="30"/>
        <v>7</v>
      </c>
      <c r="ID21" s="167">
        <f t="shared" ca="1" si="31"/>
        <v>2445.6999999999998</v>
      </c>
      <c r="IE21" s="186" t="str">
        <f t="shared" ca="1" si="32"/>
        <v xml:space="preserve"> Reposition index 16 between indices 15 and 19</v>
      </c>
      <c r="IF21" s="90"/>
      <c r="IG21" s="91"/>
      <c r="IH21" s="91"/>
      <c r="II21" s="90"/>
      <c r="IJ21" s="121">
        <f t="shared" si="5"/>
        <v>16</v>
      </c>
      <c r="IK21" s="1">
        <f t="shared" ca="1" si="35"/>
        <v>19</v>
      </c>
      <c r="IL21" s="137">
        <f t="shared" ca="1" si="36"/>
        <v>2469.3000000000002</v>
      </c>
      <c r="IS21" s="70">
        <v>15</v>
      </c>
      <c r="IT21" s="70">
        <f t="shared" si="46"/>
        <v>45</v>
      </c>
      <c r="IU21" s="147">
        <f t="shared" si="52"/>
        <v>55</v>
      </c>
      <c r="IV21" s="1">
        <f t="shared" si="47"/>
        <v>55</v>
      </c>
      <c r="IW21" s="9">
        <f t="shared" si="48"/>
        <v>15</v>
      </c>
    </row>
    <row r="22" spans="1:257" ht="17" thickBot="1" x14ac:dyDescent="0.25">
      <c r="A22" s="287">
        <v>1.25</v>
      </c>
      <c r="B22" s="1">
        <v>17</v>
      </c>
      <c r="C22" s="7" t="str">
        <f t="shared" si="6"/>
        <v/>
      </c>
      <c r="D22" s="94"/>
      <c r="E22" s="34" t="str">
        <f t="shared" si="0"/>
        <v/>
      </c>
      <c r="F22" s="1" t="str">
        <f t="shared" ca="1" si="7"/>
        <v/>
      </c>
      <c r="G22" s="1"/>
      <c r="K22" s="143">
        <f>+AC3</f>
        <v>16</v>
      </c>
      <c r="L22" s="3">
        <v>16</v>
      </c>
      <c r="M22" s="296"/>
      <c r="N22" s="295"/>
      <c r="O22" s="295"/>
      <c r="P22" s="295"/>
      <c r="Q22" s="295"/>
      <c r="R22" s="295"/>
      <c r="S22" s="295"/>
      <c r="T22" s="295"/>
      <c r="U22" s="295"/>
      <c r="V22" s="295"/>
      <c r="W22" s="295"/>
      <c r="X22" s="295"/>
      <c r="Y22" s="295"/>
      <c r="Z22" s="295"/>
      <c r="AA22" s="295"/>
      <c r="AB22" s="295"/>
      <c r="AC22" s="294" t="s">
        <v>17</v>
      </c>
      <c r="AD22" s="295">
        <v>2.81</v>
      </c>
      <c r="AE22" s="295">
        <v>6.04</v>
      </c>
      <c r="AF22" s="295">
        <v>16.239999999999998</v>
      </c>
      <c r="AG22" s="295">
        <v>14.56</v>
      </c>
      <c r="AH22" s="295">
        <v>16.3</v>
      </c>
      <c r="AI22" s="295">
        <v>15.74</v>
      </c>
      <c r="AJ22" s="295">
        <v>16.989999999999998</v>
      </c>
      <c r="AK22" s="295">
        <v>16.53</v>
      </c>
      <c r="AL22" s="295">
        <v>16.71</v>
      </c>
      <c r="AM22" s="295">
        <v>11.89</v>
      </c>
      <c r="AN22" s="295">
        <v>16.600000000000001</v>
      </c>
      <c r="AO22" s="295">
        <v>25.7</v>
      </c>
      <c r="AP22" s="295">
        <v>22.9</v>
      </c>
      <c r="AQ22" s="295">
        <v>25.93</v>
      </c>
      <c r="AR22" s="295">
        <v>16.93</v>
      </c>
      <c r="AS22" s="295">
        <v>16.13</v>
      </c>
      <c r="AT22" s="278">
        <v>99999</v>
      </c>
      <c r="AU22" s="278">
        <v>99999</v>
      </c>
      <c r="AV22" s="278">
        <v>99999</v>
      </c>
      <c r="AW22" s="278">
        <v>99999</v>
      </c>
      <c r="AX22" s="278">
        <v>99999</v>
      </c>
      <c r="AY22" s="278">
        <v>99999</v>
      </c>
      <c r="AZ22" s="278">
        <v>99999</v>
      </c>
      <c r="BA22" s="278">
        <v>99999</v>
      </c>
      <c r="BB22" s="278">
        <v>99999</v>
      </c>
      <c r="BC22" s="278">
        <v>99999</v>
      </c>
      <c r="BD22" s="278">
        <v>99999</v>
      </c>
      <c r="BE22" s="278">
        <v>99999</v>
      </c>
      <c r="BF22" s="278">
        <v>99999</v>
      </c>
      <c r="BG22" s="278">
        <v>99999</v>
      </c>
      <c r="BH22" s="278">
        <v>99999</v>
      </c>
      <c r="BI22" s="278">
        <v>99999</v>
      </c>
      <c r="BJ22" s="278">
        <v>99999</v>
      </c>
      <c r="BK22" s="278">
        <v>99999</v>
      </c>
      <c r="BL22" s="278">
        <v>99999</v>
      </c>
      <c r="BM22" s="278">
        <v>99999</v>
      </c>
      <c r="BN22" s="278">
        <v>99999</v>
      </c>
      <c r="BO22" s="278">
        <v>99999</v>
      </c>
      <c r="BP22" s="278">
        <v>99999</v>
      </c>
      <c r="BQ22" s="278">
        <v>99999</v>
      </c>
      <c r="BR22" s="278">
        <v>99999</v>
      </c>
      <c r="BS22" s="278">
        <v>99999</v>
      </c>
      <c r="BT22" s="278">
        <v>99999</v>
      </c>
      <c r="BU22" s="278">
        <v>99999</v>
      </c>
      <c r="BV22" s="278">
        <v>99999</v>
      </c>
      <c r="BW22" s="278">
        <v>99999</v>
      </c>
      <c r="BX22" s="278">
        <v>99999</v>
      </c>
      <c r="BY22" s="278">
        <v>99999</v>
      </c>
      <c r="BZ22" s="278">
        <v>99999</v>
      </c>
      <c r="CA22" s="278">
        <v>99999</v>
      </c>
      <c r="CB22" s="278">
        <v>99999</v>
      </c>
      <c r="CC22" s="278">
        <v>99999</v>
      </c>
      <c r="CD22" s="278">
        <v>99999</v>
      </c>
      <c r="CE22" s="278">
        <v>99999</v>
      </c>
      <c r="CF22" s="278">
        <v>99999</v>
      </c>
      <c r="CG22" s="278">
        <v>99999</v>
      </c>
      <c r="CH22" s="278">
        <v>99999</v>
      </c>
      <c r="CI22" s="278">
        <v>99999</v>
      </c>
      <c r="CJ22" s="278">
        <v>99999</v>
      </c>
      <c r="CK22" s="278">
        <v>99999</v>
      </c>
      <c r="CL22" s="278">
        <v>99999</v>
      </c>
      <c r="CM22" s="278">
        <v>99999</v>
      </c>
      <c r="CN22" s="278">
        <v>99999</v>
      </c>
      <c r="CO22" s="278">
        <v>99999</v>
      </c>
      <c r="CP22" s="278">
        <v>99999</v>
      </c>
      <c r="CQ22" s="278">
        <v>99999</v>
      </c>
      <c r="CR22" s="278">
        <v>99999</v>
      </c>
      <c r="CS22" s="278">
        <v>99999</v>
      </c>
      <c r="CT22" s="278">
        <v>99999</v>
      </c>
      <c r="CU22" s="278">
        <v>99999</v>
      </c>
      <c r="CV22" s="278">
        <v>99999</v>
      </c>
      <c r="CW22" s="278">
        <v>99999</v>
      </c>
      <c r="CX22" s="278">
        <v>99999</v>
      </c>
      <c r="CY22" s="278">
        <v>99999</v>
      </c>
      <c r="CZ22" s="278">
        <v>99999</v>
      </c>
      <c r="DA22" s="278">
        <v>99999</v>
      </c>
      <c r="DB22" s="278">
        <v>99999</v>
      </c>
      <c r="DC22" s="278">
        <v>99999</v>
      </c>
      <c r="DD22" s="278">
        <v>99999</v>
      </c>
      <c r="DE22" s="278">
        <v>99999</v>
      </c>
      <c r="DF22" s="278">
        <v>99999</v>
      </c>
      <c r="DG22" s="278">
        <v>99999</v>
      </c>
      <c r="DH22" s="278">
        <v>99999</v>
      </c>
      <c r="DI22" s="278">
        <v>99999</v>
      </c>
      <c r="DJ22" s="278"/>
      <c r="DK22" s="278"/>
      <c r="DL22" s="278"/>
      <c r="DM22" s="278"/>
      <c r="DN22" s="278"/>
      <c r="DO22" s="278"/>
      <c r="DP22" s="278"/>
      <c r="DQ22" s="278"/>
      <c r="DR22" s="278"/>
      <c r="DS22" s="278"/>
      <c r="DT22" s="278"/>
      <c r="DU22" s="278"/>
      <c r="DV22" s="278"/>
      <c r="DW22" s="278"/>
      <c r="DX22" s="278"/>
      <c r="DY22" s="278"/>
      <c r="DZ22" s="278"/>
      <c r="EA22" s="278"/>
      <c r="EB22" s="278"/>
      <c r="EC22" s="278"/>
      <c r="ED22" s="278"/>
      <c r="EE22" s="278"/>
      <c r="EF22" s="278"/>
      <c r="EG22" s="278"/>
      <c r="EH22" s="278"/>
      <c r="EI22" s="278"/>
      <c r="EJ22" s="278"/>
      <c r="EK22" s="278"/>
      <c r="EL22" s="278"/>
      <c r="EM22" s="278"/>
      <c r="EN22" s="278"/>
      <c r="EO22" s="278"/>
      <c r="EP22" s="278"/>
      <c r="EQ22" s="278"/>
      <c r="ER22" s="278"/>
      <c r="ES22" s="278"/>
      <c r="ET22" s="278"/>
      <c r="EU22" s="278"/>
      <c r="EV22" s="278"/>
      <c r="EW22" s="278"/>
      <c r="EX22" s="278"/>
      <c r="EY22" s="278"/>
      <c r="EZ22" s="278"/>
      <c r="FA22" s="278"/>
      <c r="FB22" s="278"/>
      <c r="FC22" s="278"/>
      <c r="FD22" s="278"/>
      <c r="FE22" s="278"/>
      <c r="FF22" s="278"/>
      <c r="FG22" s="278"/>
      <c r="FH22" s="278"/>
      <c r="FI22" s="278"/>
      <c r="FJ22" s="278"/>
      <c r="FK22" s="278"/>
      <c r="FL22" s="278"/>
      <c r="FM22" s="278"/>
      <c r="FN22" s="278"/>
      <c r="FO22" s="278"/>
      <c r="FP22" s="278"/>
      <c r="FQ22" s="278"/>
      <c r="FR22" s="278"/>
      <c r="FS22" s="278"/>
      <c r="FT22" s="278"/>
      <c r="FU22" s="278"/>
      <c r="FV22" s="278"/>
      <c r="FW22" s="278"/>
      <c r="FX22" s="278"/>
      <c r="FY22" s="278"/>
      <c r="FZ22" s="278"/>
      <c r="GA22" s="278"/>
      <c r="GB22" s="278"/>
      <c r="GC22" s="278"/>
      <c r="GD22" s="278"/>
      <c r="GE22" s="278"/>
      <c r="GF22" s="278"/>
      <c r="GG22" s="278"/>
      <c r="GH22" s="278"/>
      <c r="GI22" s="150">
        <v>99999</v>
      </c>
      <c r="GJ22" s="150">
        <v>99999</v>
      </c>
      <c r="GK22" s="150">
        <v>99999</v>
      </c>
      <c r="GL22" s="48">
        <v>16</v>
      </c>
      <c r="GM22" s="101"/>
      <c r="GN22" s="99">
        <f t="shared" si="53"/>
        <v>54</v>
      </c>
      <c r="GO22" s="99">
        <f t="shared" si="39"/>
        <v>56</v>
      </c>
      <c r="GP22" s="50"/>
      <c r="GQ22" s="101" t="str">
        <f t="shared" si="50"/>
        <v>157</v>
      </c>
      <c r="GR22" s="104" t="str">
        <f t="shared" si="40"/>
        <v>177</v>
      </c>
      <c r="GS22" s="50">
        <f t="shared" si="10"/>
        <v>17</v>
      </c>
      <c r="GT22" s="7"/>
      <c r="GU22" s="175" t="str">
        <f t="shared" si="41"/>
        <v>1,2,98,70,68,67,66,65,60,63,64,62,61,158,156,157,100,177,161,160,162,176,175,174,163,164,172,173,140,141,145,146,147,137,138,139,153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2" s="171" t="str">
        <v>1199993.14,2.5,0</v>
      </c>
      <c r="GW22" s="101">
        <f t="shared" si="11"/>
        <v>11</v>
      </c>
      <c r="GX22" s="101">
        <f t="shared" si="12"/>
        <v>15</v>
      </c>
      <c r="GY22" s="167">
        <f t="shared" si="1"/>
        <v>1199993.1399999999</v>
      </c>
      <c r="GZ22" s="99">
        <f t="shared" si="13"/>
        <v>2.5</v>
      </c>
      <c r="HA22" s="99">
        <f t="shared" si="2"/>
        <v>0</v>
      </c>
      <c r="HB22" s="248" t="str">
        <f t="shared" si="3"/>
        <v>FEAS.</v>
      </c>
      <c r="HC22" s="50"/>
      <c r="HD22" s="246">
        <f t="shared" si="14"/>
        <v>47</v>
      </c>
      <c r="HE22" s="50">
        <v>17</v>
      </c>
      <c r="HF22" s="173">
        <f t="shared" si="15"/>
        <v>1</v>
      </c>
      <c r="HG22" s="101">
        <f t="shared" si="16"/>
        <v>4</v>
      </c>
      <c r="HH22" s="285" cm="1">
        <f t="array" ref="HH22">IF(HE22&lt;=$HC$1-1,IF(HF22&lt;&gt;HF21,INDEX($M$6:$GK$185,1,HG22+1),INDEX($M$6:$GK$185,MIN(HG22,HG21)+1,MAX(HG22,HG21)+1))+IF(HF22&lt;&gt;HF23,INDEX($M$6:$GK$185,1,HG22+1),0),"")</f>
        <v>2.11</v>
      </c>
      <c r="HI22" s="50">
        <f t="shared" ca="1" si="4"/>
        <v>1.25</v>
      </c>
      <c r="HJ22" s="190" t="s">
        <v>215</v>
      </c>
      <c r="HK22" s="59"/>
      <c r="HL22" s="49"/>
      <c r="HM22" s="49"/>
      <c r="HN22" s="7"/>
      <c r="HP22" s="161">
        <v>17</v>
      </c>
      <c r="HQ22" s="163" t="str">
        <f t="shared" si="19"/>
        <v>,-17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2" s="164" t="str">
        <f t="shared" si="20"/>
        <v>,-17,2,98,70,68,67,66,65,60,63,64,62,61,158,156,157,177,161,160,162,176,175,174,163,164,172,173,140,141,145,146,147,137,138,139,153,69,152,55,56,54,57,127,109,110,111,112,114,113,115,116,117,118,119,120,123,122,71,126,58,59,74,72,73,75,76,77,78,79,81,80,82,83,84,85,86,87,92,95,124,96,94,93,91,88,89,90,97,121,125,107,106,105,104,100,103,102,8,12,5,108,128,27,28,29,30,9,7,6,14,13,15,16,19,1,18,37,36,20,11,129,131,132,134,133,50,51,52,10,3,4,99,101,25,22,34,21,35,32,26,130,136,135,150,151,149,148,144,143,142,171,170,169,168,167,166,165,159,155,154,31,24,23,45,33,49,46,44,43,53,48,47,41,40,42,39,38,</v>
      </c>
      <c r="HS22" s="105" t="str">
        <f t="shared" si="21"/>
        <v>17,2,98,70,68,67,66,65,60,63,64,62,61,158,156,157,177,161,160,162,176,175,174,163,164,172,173,140,141,145,146,147,137,138,139,153,69,152,55,56,54,57,127,109,110,111,112,114,113,115,116,117,118,119,120,123,122,71,126,58,59,74,72,73,75,76,77,78,79,81,80,82,83,84,85,86,87,92,95,124,96,94,93,91,88,89,90,97,121,125,107,106,105,104,100,103,102,8,12,5,108,128,27,28,29,30,9,7,6,14,13,15,16,19,1,18,37,36,20,11,129,131,132,134,133,50,51,52,10,3,4,99,101,25,22,34,21,35,32,26,130,136,135,150,151,149,148,144,143,142,171,170,169,168,167,166,165,159,155,154,31,24,23,45,33,49,46,44,43,53,48,47,41,40,42,39,38,</v>
      </c>
      <c r="HT22" s="143" t="str">
        <v>1200023.98,2.5,0</v>
      </c>
      <c r="HU22" s="161">
        <f t="shared" si="22"/>
        <v>11</v>
      </c>
      <c r="HV22" s="161">
        <f t="shared" si="23"/>
        <v>15</v>
      </c>
      <c r="HW22" s="161">
        <f t="shared" si="24"/>
        <v>1200023.98</v>
      </c>
      <c r="HX22" s="161">
        <f t="shared" si="25"/>
        <v>2.5</v>
      </c>
      <c r="HY22" s="161">
        <f t="shared" si="26"/>
        <v>0</v>
      </c>
      <c r="HZ22" s="161">
        <f t="shared" si="27"/>
        <v>1200023.98</v>
      </c>
      <c r="IA22" s="174">
        <f t="shared" si="28"/>
        <v>17</v>
      </c>
      <c r="IB22" s="173" t="str">
        <f t="shared" ca="1" si="29"/>
        <v>2445.7 at i=  116</v>
      </c>
      <c r="IC22" s="56">
        <f t="shared" ca="1" si="30"/>
        <v>7</v>
      </c>
      <c r="ID22" s="167">
        <f t="shared" ca="1" si="31"/>
        <v>2445.6999999999998</v>
      </c>
      <c r="IE22" s="186" t="str">
        <f t="shared" ca="1" si="32"/>
        <v xml:space="preserve"> Reposition index 17 between indices 19 and 18</v>
      </c>
      <c r="IF22" s="90"/>
      <c r="IG22" s="91"/>
      <c r="IH22" s="91"/>
      <c r="II22" s="90"/>
      <c r="IJ22" s="121">
        <f t="shared" si="5"/>
        <v>17</v>
      </c>
      <c r="IK22" s="1">
        <f t="shared" ca="1" si="35"/>
        <v>18</v>
      </c>
      <c r="IL22" s="137">
        <f t="shared" ca="1" si="36"/>
        <v>2466.3000000000002</v>
      </c>
      <c r="IS22" s="70">
        <v>16</v>
      </c>
      <c r="IT22" s="70">
        <f t="shared" si="46"/>
        <v>48</v>
      </c>
      <c r="IU22" s="147">
        <f t="shared" si="52"/>
        <v>56</v>
      </c>
      <c r="IV22" s="1">
        <f t="shared" si="47"/>
        <v>56</v>
      </c>
      <c r="IW22" s="9">
        <f t="shared" si="48"/>
        <v>16</v>
      </c>
    </row>
    <row r="23" spans="1:257" ht="17" thickBot="1" x14ac:dyDescent="0.25">
      <c r="A23" s="287">
        <v>1.25</v>
      </c>
      <c r="B23" s="1">
        <v>18</v>
      </c>
      <c r="C23" s="7" t="str">
        <f t="shared" si="6"/>
        <v/>
      </c>
      <c r="D23" s="94"/>
      <c r="E23" s="34" t="str">
        <f t="shared" si="0"/>
        <v/>
      </c>
      <c r="F23" s="1" t="str">
        <f t="shared" ca="1" si="7"/>
        <v/>
      </c>
      <c r="G23" s="1"/>
      <c r="K23" s="9">
        <f>+AD3</f>
        <v>17</v>
      </c>
      <c r="L23" s="3">
        <v>17</v>
      </c>
      <c r="M23" s="296"/>
      <c r="N23" s="295"/>
      <c r="O23" s="295"/>
      <c r="P23" s="295"/>
      <c r="Q23" s="295"/>
      <c r="R23" s="295"/>
      <c r="S23" s="295"/>
      <c r="T23" s="295"/>
      <c r="U23" s="295"/>
      <c r="V23" s="295"/>
      <c r="W23" s="295"/>
      <c r="X23" s="295"/>
      <c r="Y23" s="295"/>
      <c r="Z23" s="295"/>
      <c r="AA23" s="295"/>
      <c r="AB23" s="295"/>
      <c r="AC23" s="295"/>
      <c r="AD23" s="294" t="s">
        <v>17</v>
      </c>
      <c r="AE23" s="295">
        <v>4.8</v>
      </c>
      <c r="AF23" s="295">
        <v>13.62</v>
      </c>
      <c r="AG23" s="295">
        <v>22.12</v>
      </c>
      <c r="AH23" s="295">
        <v>21.28</v>
      </c>
      <c r="AI23" s="295">
        <v>20.71</v>
      </c>
      <c r="AJ23" s="295">
        <v>21.96</v>
      </c>
      <c r="AK23" s="295">
        <v>13.91</v>
      </c>
      <c r="AL23" s="295">
        <v>14.1</v>
      </c>
      <c r="AM23" s="295">
        <v>11.91</v>
      </c>
      <c r="AN23" s="295">
        <v>13.98</v>
      </c>
      <c r="AO23" s="295">
        <v>23.08</v>
      </c>
      <c r="AP23" s="295">
        <v>20.28</v>
      </c>
      <c r="AQ23" s="295">
        <v>23.31</v>
      </c>
      <c r="AR23" s="295">
        <v>14.31</v>
      </c>
      <c r="AS23" s="295">
        <v>16.010000000000002</v>
      </c>
      <c r="AT23" s="278">
        <v>99999</v>
      </c>
      <c r="AU23" s="278">
        <v>99999</v>
      </c>
      <c r="AV23" s="278">
        <v>99999</v>
      </c>
      <c r="AW23" s="278">
        <v>99999</v>
      </c>
      <c r="AX23" s="278">
        <v>99999</v>
      </c>
      <c r="AY23" s="278">
        <v>99999</v>
      </c>
      <c r="AZ23" s="278">
        <v>99999</v>
      </c>
      <c r="BA23" s="278">
        <v>99999</v>
      </c>
      <c r="BB23" s="278">
        <v>99999</v>
      </c>
      <c r="BC23" s="278">
        <v>99999</v>
      </c>
      <c r="BD23" s="278">
        <v>99999</v>
      </c>
      <c r="BE23" s="278">
        <v>99999</v>
      </c>
      <c r="BF23" s="278">
        <v>99999</v>
      </c>
      <c r="BG23" s="278">
        <v>99999</v>
      </c>
      <c r="BH23" s="278">
        <v>99999</v>
      </c>
      <c r="BI23" s="278">
        <v>99999</v>
      </c>
      <c r="BJ23" s="278">
        <v>99999</v>
      </c>
      <c r="BK23" s="278">
        <v>99999</v>
      </c>
      <c r="BL23" s="278">
        <v>99999</v>
      </c>
      <c r="BM23" s="278">
        <v>99999</v>
      </c>
      <c r="BN23" s="278">
        <v>99999</v>
      </c>
      <c r="BO23" s="278">
        <v>99999</v>
      </c>
      <c r="BP23" s="278">
        <v>99999</v>
      </c>
      <c r="BQ23" s="278">
        <v>99999</v>
      </c>
      <c r="BR23" s="278">
        <v>99999</v>
      </c>
      <c r="BS23" s="278">
        <v>99999</v>
      </c>
      <c r="BT23" s="278">
        <v>99999</v>
      </c>
      <c r="BU23" s="278">
        <v>99999</v>
      </c>
      <c r="BV23" s="278">
        <v>99999</v>
      </c>
      <c r="BW23" s="278">
        <v>99999</v>
      </c>
      <c r="BX23" s="278">
        <v>99999</v>
      </c>
      <c r="BY23" s="278">
        <v>99999</v>
      </c>
      <c r="BZ23" s="278">
        <v>99999</v>
      </c>
      <c r="CA23" s="278">
        <v>99999</v>
      </c>
      <c r="CB23" s="278">
        <v>99999</v>
      </c>
      <c r="CC23" s="278">
        <v>99999</v>
      </c>
      <c r="CD23" s="278">
        <v>99999</v>
      </c>
      <c r="CE23" s="278">
        <v>99999</v>
      </c>
      <c r="CF23" s="278">
        <v>99999</v>
      </c>
      <c r="CG23" s="278">
        <v>99999</v>
      </c>
      <c r="CH23" s="278">
        <v>99999</v>
      </c>
      <c r="CI23" s="278">
        <v>99999</v>
      </c>
      <c r="CJ23" s="278">
        <v>99999</v>
      </c>
      <c r="CK23" s="278">
        <v>99999</v>
      </c>
      <c r="CL23" s="278">
        <v>99999</v>
      </c>
      <c r="CM23" s="278">
        <v>99999</v>
      </c>
      <c r="CN23" s="278">
        <v>99999</v>
      </c>
      <c r="CO23" s="278">
        <v>99999</v>
      </c>
      <c r="CP23" s="278">
        <v>99999</v>
      </c>
      <c r="CQ23" s="278">
        <v>99999</v>
      </c>
      <c r="CR23" s="278">
        <v>99999</v>
      </c>
      <c r="CS23" s="278">
        <v>99999</v>
      </c>
      <c r="CT23" s="278">
        <v>99999</v>
      </c>
      <c r="CU23" s="278">
        <v>99999</v>
      </c>
      <c r="CV23" s="278">
        <v>99999</v>
      </c>
      <c r="CW23" s="278">
        <v>99999</v>
      </c>
      <c r="CX23" s="278">
        <v>99999</v>
      </c>
      <c r="CY23" s="278">
        <v>99999</v>
      </c>
      <c r="CZ23" s="278">
        <v>99999</v>
      </c>
      <c r="DA23" s="278">
        <v>99999</v>
      </c>
      <c r="DB23" s="278">
        <v>99999</v>
      </c>
      <c r="DC23" s="278">
        <v>99999</v>
      </c>
      <c r="DD23" s="278">
        <v>99999</v>
      </c>
      <c r="DE23" s="278">
        <v>99999</v>
      </c>
      <c r="DF23" s="278">
        <v>99999</v>
      </c>
      <c r="DG23" s="278">
        <v>99999</v>
      </c>
      <c r="DH23" s="278">
        <v>99999</v>
      </c>
      <c r="DI23" s="278">
        <v>99999</v>
      </c>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8"/>
      <c r="GB23" s="278"/>
      <c r="GC23" s="278"/>
      <c r="GD23" s="278"/>
      <c r="GE23" s="278"/>
      <c r="GF23" s="278"/>
      <c r="GG23" s="278"/>
      <c r="GH23" s="278"/>
      <c r="GI23" s="150">
        <v>99999</v>
      </c>
      <c r="GJ23" s="150">
        <v>99999</v>
      </c>
      <c r="GK23" s="150">
        <v>99999</v>
      </c>
      <c r="GL23" s="48">
        <v>17</v>
      </c>
      <c r="GM23" s="101"/>
      <c r="GN23" s="99">
        <f t="shared" si="53"/>
        <v>58</v>
      </c>
      <c r="GO23" s="99">
        <f t="shared" si="39"/>
        <v>60</v>
      </c>
      <c r="GP23" s="50"/>
      <c r="GQ23" s="101" t="str">
        <f t="shared" si="50"/>
        <v>177</v>
      </c>
      <c r="GR23" s="104" t="str">
        <f t="shared" si="40"/>
        <v>161</v>
      </c>
      <c r="GS23" s="50">
        <f t="shared" si="10"/>
        <v>18</v>
      </c>
      <c r="GT23" s="7"/>
      <c r="GU23" s="175" t="str">
        <f t="shared" si="41"/>
        <v>1,2,98,70,68,67,66,65,60,63,64,62,61,158,156,157,177,100,161,160,162,176,175,174,163,164,172,173,140,141,145,146,147,137,138,139,153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3" s="171" t="str">
        <v>1199993.14,2.5,0</v>
      </c>
      <c r="GW23" s="101">
        <f t="shared" si="11"/>
        <v>11</v>
      </c>
      <c r="GX23" s="101">
        <f t="shared" si="12"/>
        <v>15</v>
      </c>
      <c r="GY23" s="167">
        <f t="shared" si="1"/>
        <v>1199993.1399999999</v>
      </c>
      <c r="GZ23" s="99">
        <f t="shared" si="13"/>
        <v>2.5</v>
      </c>
      <c r="HA23" s="99">
        <f t="shared" si="2"/>
        <v>0</v>
      </c>
      <c r="HB23" s="248" t="str">
        <f t="shared" si="3"/>
        <v>FEAS.</v>
      </c>
      <c r="HC23" s="50"/>
      <c r="HD23" s="246">
        <f t="shared" si="14"/>
        <v>49</v>
      </c>
      <c r="HE23" s="50">
        <v>18</v>
      </c>
      <c r="HF23" s="173">
        <f t="shared" si="15"/>
        <v>1</v>
      </c>
      <c r="HG23" s="101">
        <f t="shared" si="16"/>
        <v>3</v>
      </c>
      <c r="HH23" s="285" cm="1">
        <f t="array" ref="HH23">IF(HE23&lt;=$HC$1-1,IF(HF23&lt;&gt;HF22,INDEX($M$6:$GK$185,1,HG23+1),INDEX($M$6:$GK$185,MIN(HG23,HG22)+1,MAX(HG23,HG22)+1))+IF(HF23&lt;&gt;HF24,INDEX($M$6:$GK$185,1,HG23+1),0),"")</f>
        <v>4.22</v>
      </c>
      <c r="HI23" s="50">
        <f t="shared" ca="1" si="4"/>
        <v>1.25</v>
      </c>
      <c r="HJ23" s="190" t="s">
        <v>216</v>
      </c>
      <c r="HK23" s="59"/>
      <c r="HL23" s="49"/>
      <c r="HM23" s="49"/>
      <c r="HN23" s="7"/>
      <c r="HP23" s="161">
        <v>18</v>
      </c>
      <c r="HQ23" s="163" t="str">
        <f t="shared" si="19"/>
        <v>,-18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3" s="164" t="str">
        <f t="shared" si="20"/>
        <v>,-18,2,98,70,68,67,66,65,60,63,64,62,61,158,156,157,177,161,160,162,176,175,174,163,164,172,173,140,141,145,146,147,137,138,139,153,69,152,55,56,54,57,127,109,110,111,112,114,113,115,116,117,118,119,120,123,122,71,126,58,59,74,72,73,75,76,77,78,79,81,80,82,83,84,85,86,87,92,95,124,96,94,93,91,88,89,90,97,121,125,107,106,105,104,100,103,102,8,12,5,108,128,27,28,29,30,9,7,6,14,13,15,16,19,17,1,37,36,20,11,129,131,132,134,133,50,51,52,10,3,4,99,101,25,22,34,21,35,32,26,130,136,135,150,151,149,148,144,143,142,171,170,169,168,167,166,165,159,155,154,31,24,23,45,33,49,46,44,43,53,48,47,41,40,42,39,38,</v>
      </c>
      <c r="HS23" s="105" t="str">
        <f t="shared" si="21"/>
        <v>18,2,98,70,68,67,66,65,60,63,64,62,61,158,156,157,177,161,160,162,176,175,174,163,164,172,173,140,141,145,146,147,137,138,139,153,69,152,55,56,54,57,127,109,110,111,112,114,113,115,116,117,118,119,120,123,122,71,126,58,59,74,72,73,75,76,77,78,79,81,80,82,83,84,85,86,87,92,95,124,96,94,93,91,88,89,90,97,121,125,107,106,105,104,100,103,102,8,12,5,108,128,27,28,29,30,9,7,6,14,13,15,16,19,17,1,37,36,20,11,129,131,132,134,133,50,51,52,10,3,4,99,101,25,22,34,21,35,32,26,130,136,135,150,151,149,148,144,143,142,171,170,169,168,167,166,165,159,155,154,31,24,23,45,33,49,46,44,43,53,48,47,41,40,42,39,38,</v>
      </c>
      <c r="HT23" s="143" t="str">
        <v>1200026.22,2.5,0</v>
      </c>
      <c r="HU23" s="161">
        <f t="shared" si="22"/>
        <v>11</v>
      </c>
      <c r="HV23" s="161">
        <f t="shared" si="23"/>
        <v>15</v>
      </c>
      <c r="HW23" s="161">
        <f t="shared" si="24"/>
        <v>1200026.22</v>
      </c>
      <c r="HX23" s="161">
        <f t="shared" si="25"/>
        <v>2.5</v>
      </c>
      <c r="HY23" s="161">
        <f t="shared" si="26"/>
        <v>0</v>
      </c>
      <c r="HZ23" s="161">
        <f t="shared" si="27"/>
        <v>1200026.22</v>
      </c>
      <c r="IA23" s="174">
        <f t="shared" si="28"/>
        <v>18</v>
      </c>
      <c r="IB23" s="173" t="str">
        <f t="shared" ca="1" si="29"/>
        <v>2445.7 at i=  117</v>
      </c>
      <c r="IC23" s="56">
        <f t="shared" ca="1" si="30"/>
        <v>7</v>
      </c>
      <c r="ID23" s="167">
        <f t="shared" ca="1" si="31"/>
        <v>2445.6999999999998</v>
      </c>
      <c r="IE23" s="186" t="str">
        <f t="shared" ca="1" si="32"/>
        <v xml:space="preserve"> Reposition index 18 between indices 17 and 37</v>
      </c>
      <c r="IF23" s="90"/>
      <c r="IG23" s="91"/>
      <c r="IH23" s="91"/>
      <c r="II23" s="90"/>
      <c r="IJ23" s="121">
        <f t="shared" si="5"/>
        <v>18</v>
      </c>
      <c r="IK23" s="1">
        <f t="shared" ca="1" si="35"/>
        <v>17</v>
      </c>
      <c r="IL23" s="137">
        <f t="shared" ca="1" si="36"/>
        <v>2466.3000000000002</v>
      </c>
      <c r="IS23" s="70">
        <v>17</v>
      </c>
      <c r="IT23" s="70">
        <f t="shared" si="46"/>
        <v>51</v>
      </c>
      <c r="IU23" s="147">
        <f t="shared" si="52"/>
        <v>57</v>
      </c>
      <c r="IV23" s="1">
        <f t="shared" si="47"/>
        <v>57</v>
      </c>
      <c r="IW23" s="9">
        <f t="shared" si="48"/>
        <v>17</v>
      </c>
    </row>
    <row r="24" spans="1:257" ht="17" thickBot="1" x14ac:dyDescent="0.25">
      <c r="A24" s="287">
        <v>1.25</v>
      </c>
      <c r="B24" s="1">
        <v>19</v>
      </c>
      <c r="C24" s="7" t="str">
        <f t="shared" si="6"/>
        <v/>
      </c>
      <c r="D24" s="94"/>
      <c r="E24" s="34" t="str">
        <f t="shared" si="0"/>
        <v/>
      </c>
      <c r="F24" s="1" t="str">
        <f t="shared" ca="1" si="7"/>
        <v/>
      </c>
      <c r="G24" s="1"/>
      <c r="K24" s="9">
        <f>+AE3</f>
        <v>18</v>
      </c>
      <c r="L24" s="3">
        <v>18</v>
      </c>
      <c r="M24" s="296"/>
      <c r="N24" s="295"/>
      <c r="O24" s="295"/>
      <c r="P24" s="295"/>
      <c r="Q24" s="295"/>
      <c r="R24" s="295"/>
      <c r="S24" s="295"/>
      <c r="T24" s="295"/>
      <c r="U24" s="295"/>
      <c r="V24" s="295"/>
      <c r="W24" s="295"/>
      <c r="X24" s="295"/>
      <c r="Y24" s="295"/>
      <c r="Z24" s="295"/>
      <c r="AA24" s="295"/>
      <c r="AB24" s="295"/>
      <c r="AC24" s="295"/>
      <c r="AD24" s="295"/>
      <c r="AE24" s="294" t="s">
        <v>17</v>
      </c>
      <c r="AF24" s="295">
        <v>19.09</v>
      </c>
      <c r="AG24" s="295">
        <v>17.48</v>
      </c>
      <c r="AH24" s="295">
        <v>26.74</v>
      </c>
      <c r="AI24" s="295">
        <v>26.18</v>
      </c>
      <c r="AJ24" s="295">
        <v>27.43</v>
      </c>
      <c r="AK24" s="295">
        <v>19.38</v>
      </c>
      <c r="AL24" s="295">
        <v>19.57</v>
      </c>
      <c r="AM24" s="295">
        <v>14.8</v>
      </c>
      <c r="AN24" s="295">
        <v>19.45</v>
      </c>
      <c r="AO24" s="295">
        <v>28.55</v>
      </c>
      <c r="AP24" s="295">
        <v>25.75</v>
      </c>
      <c r="AQ24" s="295">
        <v>28.78</v>
      </c>
      <c r="AR24" s="295">
        <v>19.78</v>
      </c>
      <c r="AS24" s="295">
        <v>19.05</v>
      </c>
      <c r="AT24" s="278">
        <v>99999</v>
      </c>
      <c r="AU24" s="278">
        <v>99999</v>
      </c>
      <c r="AV24" s="278">
        <v>99999</v>
      </c>
      <c r="AW24" s="278">
        <v>99999</v>
      </c>
      <c r="AX24" s="278">
        <v>99999</v>
      </c>
      <c r="AY24" s="278">
        <v>99999</v>
      </c>
      <c r="AZ24" s="278">
        <v>99999</v>
      </c>
      <c r="BA24" s="278">
        <v>99999</v>
      </c>
      <c r="BB24" s="278">
        <v>99999</v>
      </c>
      <c r="BC24" s="278">
        <v>99999</v>
      </c>
      <c r="BD24" s="278">
        <v>99999</v>
      </c>
      <c r="BE24" s="278">
        <v>99999</v>
      </c>
      <c r="BF24" s="278">
        <v>99999</v>
      </c>
      <c r="BG24" s="278">
        <v>99999</v>
      </c>
      <c r="BH24" s="278">
        <v>99999</v>
      </c>
      <c r="BI24" s="278">
        <v>99999</v>
      </c>
      <c r="BJ24" s="278">
        <v>99999</v>
      </c>
      <c r="BK24" s="278">
        <v>99999</v>
      </c>
      <c r="BL24" s="278">
        <v>99999</v>
      </c>
      <c r="BM24" s="278">
        <v>99999</v>
      </c>
      <c r="BN24" s="278">
        <v>99999</v>
      </c>
      <c r="BO24" s="278">
        <v>99999</v>
      </c>
      <c r="BP24" s="278">
        <v>99999</v>
      </c>
      <c r="BQ24" s="278">
        <v>99999</v>
      </c>
      <c r="BR24" s="278">
        <v>99999</v>
      </c>
      <c r="BS24" s="278">
        <v>99999</v>
      </c>
      <c r="BT24" s="278">
        <v>99999</v>
      </c>
      <c r="BU24" s="278">
        <v>99999</v>
      </c>
      <c r="BV24" s="278">
        <v>99999</v>
      </c>
      <c r="BW24" s="278">
        <v>99999</v>
      </c>
      <c r="BX24" s="278">
        <v>99999</v>
      </c>
      <c r="BY24" s="278">
        <v>99999</v>
      </c>
      <c r="BZ24" s="278">
        <v>99999</v>
      </c>
      <c r="CA24" s="278">
        <v>99999</v>
      </c>
      <c r="CB24" s="278">
        <v>99999</v>
      </c>
      <c r="CC24" s="278">
        <v>99999</v>
      </c>
      <c r="CD24" s="278">
        <v>99999</v>
      </c>
      <c r="CE24" s="278">
        <v>99999</v>
      </c>
      <c r="CF24" s="278">
        <v>99999</v>
      </c>
      <c r="CG24" s="278">
        <v>99999</v>
      </c>
      <c r="CH24" s="278">
        <v>99999</v>
      </c>
      <c r="CI24" s="278">
        <v>99999</v>
      </c>
      <c r="CJ24" s="278">
        <v>99999</v>
      </c>
      <c r="CK24" s="278">
        <v>99999</v>
      </c>
      <c r="CL24" s="278">
        <v>99999</v>
      </c>
      <c r="CM24" s="278">
        <v>99999</v>
      </c>
      <c r="CN24" s="278">
        <v>99999</v>
      </c>
      <c r="CO24" s="278">
        <v>99999</v>
      </c>
      <c r="CP24" s="278">
        <v>99999</v>
      </c>
      <c r="CQ24" s="278">
        <v>99999</v>
      </c>
      <c r="CR24" s="278">
        <v>99999</v>
      </c>
      <c r="CS24" s="278">
        <v>99999</v>
      </c>
      <c r="CT24" s="278">
        <v>99999</v>
      </c>
      <c r="CU24" s="278">
        <v>99999</v>
      </c>
      <c r="CV24" s="278">
        <v>99999</v>
      </c>
      <c r="CW24" s="278">
        <v>99999</v>
      </c>
      <c r="CX24" s="278">
        <v>99999</v>
      </c>
      <c r="CY24" s="278">
        <v>99999</v>
      </c>
      <c r="CZ24" s="278">
        <v>99999</v>
      </c>
      <c r="DA24" s="278">
        <v>99999</v>
      </c>
      <c r="DB24" s="278">
        <v>99999</v>
      </c>
      <c r="DC24" s="278">
        <v>99999</v>
      </c>
      <c r="DD24" s="278">
        <v>99999</v>
      </c>
      <c r="DE24" s="278">
        <v>99999</v>
      </c>
      <c r="DF24" s="278">
        <v>99999</v>
      </c>
      <c r="DG24" s="278">
        <v>99999</v>
      </c>
      <c r="DH24" s="278">
        <v>99999</v>
      </c>
      <c r="DI24" s="278">
        <v>99999</v>
      </c>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150">
        <v>99999</v>
      </c>
      <c r="GJ24" s="150">
        <v>99999</v>
      </c>
      <c r="GK24" s="150">
        <v>99999</v>
      </c>
      <c r="GL24" s="48">
        <v>18</v>
      </c>
      <c r="GM24" s="101"/>
      <c r="GN24" s="99">
        <f t="shared" si="53"/>
        <v>62</v>
      </c>
      <c r="GO24" s="99">
        <f t="shared" si="39"/>
        <v>64</v>
      </c>
      <c r="GP24" s="50"/>
      <c r="GQ24" s="101" t="str">
        <f t="shared" si="50"/>
        <v>161</v>
      </c>
      <c r="GR24" s="104" t="str">
        <f t="shared" si="40"/>
        <v>160</v>
      </c>
      <c r="GS24" s="50">
        <f t="shared" si="10"/>
        <v>19</v>
      </c>
      <c r="GT24" s="7"/>
      <c r="GU24" s="175" t="str">
        <f t="shared" si="41"/>
        <v>1,2,98,70,68,67,66,65,60,63,64,62,61,158,156,157,177,161,100,160,162,176,175,174,163,164,172,173,140,141,145,146,147,137,138,139,153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4" s="171" t="str">
        <v>1199993.14,2.5,0</v>
      </c>
      <c r="GW24" s="101">
        <f t="shared" si="11"/>
        <v>11</v>
      </c>
      <c r="GX24" s="101">
        <f t="shared" si="12"/>
        <v>15</v>
      </c>
      <c r="GY24" s="167">
        <f t="shared" si="1"/>
        <v>1199993.1399999999</v>
      </c>
      <c r="GZ24" s="99">
        <f t="shared" si="13"/>
        <v>2.5</v>
      </c>
      <c r="HA24" s="99">
        <f t="shared" si="2"/>
        <v>0</v>
      </c>
      <c r="HB24" s="248" t="str">
        <f t="shared" si="3"/>
        <v>FEAS.</v>
      </c>
      <c r="HC24" s="50"/>
      <c r="HD24" s="246">
        <f t="shared" si="14"/>
        <v>52</v>
      </c>
      <c r="HE24" s="50">
        <v>19</v>
      </c>
      <c r="HF24" s="173">
        <f t="shared" si="15"/>
        <v>1</v>
      </c>
      <c r="HG24" s="101">
        <f t="shared" si="16"/>
        <v>31</v>
      </c>
      <c r="HH24" s="285" cm="1">
        <f t="array" ref="HH24">IF(HE24&lt;=$HC$1-1,IF(HF24&lt;&gt;HF23,INDEX($M$6:$GK$185,1,HG24+1),INDEX($M$6:$GK$185,MIN(HG24,HG23)+1,MAX(HG24,HG23)+1))+IF(HF24&lt;&gt;HF25,INDEX($M$6:$GK$185,1,HG24+1),0),"")</f>
        <v>0.45</v>
      </c>
      <c r="HI24" s="50">
        <f t="shared" ca="1" si="4"/>
        <v>1.25</v>
      </c>
      <c r="HJ24" s="190" t="s">
        <v>217</v>
      </c>
      <c r="HK24" s="59"/>
      <c r="HL24" s="49"/>
      <c r="HM24" s="49"/>
      <c r="HN24" s="7"/>
      <c r="HP24" s="161">
        <v>19</v>
      </c>
      <c r="HQ24" s="163" t="str">
        <f t="shared" si="19"/>
        <v>,-19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4" s="164" t="str">
        <f t="shared" si="20"/>
        <v>,-19,2,98,70,68,67,66,65,60,63,64,62,61,158,156,157,177,161,160,162,176,175,174,163,164,172,173,140,141,145,146,147,137,138,139,153,69,152,55,56,54,57,127,109,110,111,112,114,113,115,116,117,118,119,120,123,122,71,126,58,59,74,72,73,75,76,77,78,79,81,80,82,83,84,85,86,87,92,95,124,96,94,93,91,88,89,90,97,121,125,107,106,105,104,100,103,102,8,12,5,108,128,27,28,29,30,9,7,6,14,13,15,16,1,17,18,37,36,20,11,129,131,132,134,133,50,51,52,10,3,4,99,101,25,22,34,21,35,32,26,130,136,135,150,151,149,148,144,143,142,171,170,169,168,167,166,165,159,155,154,31,24,23,45,33,49,46,44,43,53,48,47,41,40,42,39,38,</v>
      </c>
      <c r="HS24" s="105" t="str">
        <f t="shared" si="21"/>
        <v>19,2,98,70,68,67,66,65,60,63,64,62,61,158,156,157,177,161,160,162,176,175,174,163,164,172,173,140,141,145,146,147,137,138,139,153,69,152,55,56,54,57,127,109,110,111,112,114,113,115,116,117,118,119,120,123,122,71,126,58,59,74,72,73,75,76,77,78,79,81,80,82,83,84,85,86,87,92,95,124,96,94,93,91,88,89,90,97,121,125,107,106,105,104,100,103,102,8,12,5,108,128,27,28,29,30,9,7,6,14,13,15,16,1,17,18,37,36,20,11,129,131,132,134,133,50,51,52,10,3,4,99,101,25,22,34,21,35,32,26,130,136,135,150,151,149,148,144,143,142,171,170,169,168,167,166,165,159,155,154,31,24,23,45,33,49,46,44,43,53,48,47,41,40,42,39,38,</v>
      </c>
      <c r="HT24" s="143" t="str">
        <v>1199991.81,2.5,0</v>
      </c>
      <c r="HU24" s="161">
        <f t="shared" si="22"/>
        <v>11</v>
      </c>
      <c r="HV24" s="161">
        <f t="shared" si="23"/>
        <v>15</v>
      </c>
      <c r="HW24" s="161">
        <f t="shared" si="24"/>
        <v>1199991.81</v>
      </c>
      <c r="HX24" s="161">
        <f t="shared" si="25"/>
        <v>2.5</v>
      </c>
      <c r="HY24" s="161">
        <f t="shared" si="26"/>
        <v>0</v>
      </c>
      <c r="HZ24" s="161">
        <f t="shared" si="27"/>
        <v>1199991.81</v>
      </c>
      <c r="IA24" s="174">
        <f t="shared" si="28"/>
        <v>19</v>
      </c>
      <c r="IB24" s="173" t="str">
        <f t="shared" ca="1" si="29"/>
        <v>2445.7 at i=  115</v>
      </c>
      <c r="IC24" s="56">
        <f t="shared" ca="1" si="30"/>
        <v>7</v>
      </c>
      <c r="ID24" s="167">
        <f t="shared" ca="1" si="31"/>
        <v>2445.6999999999998</v>
      </c>
      <c r="IE24" s="186" t="str">
        <f t="shared" ca="1" si="32"/>
        <v xml:space="preserve"> Reposition index 19 between indices 16 and 17</v>
      </c>
      <c r="IF24" s="90"/>
      <c r="IG24" s="91"/>
      <c r="IH24" s="91"/>
      <c r="II24" s="90"/>
      <c r="IJ24" s="121">
        <f t="shared" si="5"/>
        <v>19</v>
      </c>
      <c r="IK24" s="1">
        <f t="shared" ca="1" si="35"/>
        <v>16</v>
      </c>
      <c r="IL24" s="137">
        <f t="shared" ca="1" si="36"/>
        <v>2469.3000000000002</v>
      </c>
      <c r="IS24" s="70">
        <v>18</v>
      </c>
      <c r="IT24" s="70">
        <f t="shared" si="46"/>
        <v>54</v>
      </c>
      <c r="IU24" s="147">
        <f t="shared" si="52"/>
        <v>58</v>
      </c>
      <c r="IV24" s="1">
        <f t="shared" si="47"/>
        <v>58</v>
      </c>
      <c r="IW24" s="9">
        <f t="shared" si="48"/>
        <v>18</v>
      </c>
    </row>
    <row r="25" spans="1:257" ht="17" thickBot="1" x14ac:dyDescent="0.25">
      <c r="A25" s="287">
        <v>1.25</v>
      </c>
      <c r="B25" s="1">
        <v>20</v>
      </c>
      <c r="C25" s="7" t="str">
        <f t="shared" si="6"/>
        <v/>
      </c>
      <c r="D25" s="94"/>
      <c r="E25" s="34" t="str">
        <f t="shared" si="0"/>
        <v/>
      </c>
      <c r="F25" s="1" t="str">
        <f t="shared" ca="1" si="7"/>
        <v/>
      </c>
      <c r="G25" s="1"/>
      <c r="K25" s="9">
        <f>+AF3</f>
        <v>19</v>
      </c>
      <c r="L25" s="3">
        <v>19</v>
      </c>
      <c r="M25" s="296"/>
      <c r="N25" s="295"/>
      <c r="O25" s="295"/>
      <c r="P25" s="295"/>
      <c r="Q25" s="295"/>
      <c r="R25" s="295"/>
      <c r="S25" s="295"/>
      <c r="T25" s="295"/>
      <c r="U25" s="295"/>
      <c r="V25" s="295"/>
      <c r="W25" s="295"/>
      <c r="X25" s="295"/>
      <c r="Y25" s="295"/>
      <c r="Z25" s="295"/>
      <c r="AA25" s="295"/>
      <c r="AB25" s="295"/>
      <c r="AC25" s="295"/>
      <c r="AD25" s="295"/>
      <c r="AE25" s="295"/>
      <c r="AF25" s="294" t="s">
        <v>17</v>
      </c>
      <c r="AG25" s="295">
        <v>3.76</v>
      </c>
      <c r="AH25" s="295">
        <v>3.99</v>
      </c>
      <c r="AI25" s="295">
        <v>3.42</v>
      </c>
      <c r="AJ25" s="295">
        <v>3.69</v>
      </c>
      <c r="AK25" s="295">
        <v>2.62</v>
      </c>
      <c r="AL25" s="295">
        <v>2.4900000000000002</v>
      </c>
      <c r="AM25" s="295">
        <v>2.37</v>
      </c>
      <c r="AN25" s="295">
        <v>0.79</v>
      </c>
      <c r="AO25" s="295">
        <v>7.25</v>
      </c>
      <c r="AP25" s="295">
        <v>12.02</v>
      </c>
      <c r="AQ25" s="295">
        <v>6.78</v>
      </c>
      <c r="AR25" s="295">
        <v>2.0699999999999998</v>
      </c>
      <c r="AS25" s="295">
        <v>5.78</v>
      </c>
      <c r="AT25" s="278">
        <v>99999</v>
      </c>
      <c r="AU25" s="278">
        <v>99999</v>
      </c>
      <c r="AV25" s="278">
        <v>99999</v>
      </c>
      <c r="AW25" s="278">
        <v>99999</v>
      </c>
      <c r="AX25" s="278">
        <v>99999</v>
      </c>
      <c r="AY25" s="278">
        <v>99999</v>
      </c>
      <c r="AZ25" s="278">
        <v>99999</v>
      </c>
      <c r="BA25" s="278">
        <v>99999</v>
      </c>
      <c r="BB25" s="278">
        <v>99999</v>
      </c>
      <c r="BC25" s="278">
        <v>99999</v>
      </c>
      <c r="BD25" s="278">
        <v>99999</v>
      </c>
      <c r="BE25" s="278">
        <v>99999</v>
      </c>
      <c r="BF25" s="278">
        <v>99999</v>
      </c>
      <c r="BG25" s="278">
        <v>99999</v>
      </c>
      <c r="BH25" s="278">
        <v>99999</v>
      </c>
      <c r="BI25" s="278">
        <v>99999</v>
      </c>
      <c r="BJ25" s="278">
        <v>99999</v>
      </c>
      <c r="BK25" s="278">
        <v>99999</v>
      </c>
      <c r="BL25" s="278">
        <v>99999</v>
      </c>
      <c r="BM25" s="278">
        <v>99999</v>
      </c>
      <c r="BN25" s="278">
        <v>99999</v>
      </c>
      <c r="BO25" s="278">
        <v>99999</v>
      </c>
      <c r="BP25" s="278">
        <v>99999</v>
      </c>
      <c r="BQ25" s="278">
        <v>99999</v>
      </c>
      <c r="BR25" s="278">
        <v>99999</v>
      </c>
      <c r="BS25" s="278">
        <v>99999</v>
      </c>
      <c r="BT25" s="278">
        <v>99999</v>
      </c>
      <c r="BU25" s="278">
        <v>99999</v>
      </c>
      <c r="BV25" s="278">
        <v>99999</v>
      </c>
      <c r="BW25" s="278">
        <v>99999</v>
      </c>
      <c r="BX25" s="278">
        <v>99999</v>
      </c>
      <c r="BY25" s="278">
        <v>99999</v>
      </c>
      <c r="BZ25" s="278">
        <v>99999</v>
      </c>
      <c r="CA25" s="278">
        <v>99999</v>
      </c>
      <c r="CB25" s="278">
        <v>99999</v>
      </c>
      <c r="CC25" s="278">
        <v>99999</v>
      </c>
      <c r="CD25" s="278">
        <v>99999</v>
      </c>
      <c r="CE25" s="278">
        <v>99999</v>
      </c>
      <c r="CF25" s="278">
        <v>99999</v>
      </c>
      <c r="CG25" s="278">
        <v>99999</v>
      </c>
      <c r="CH25" s="278">
        <v>99999</v>
      </c>
      <c r="CI25" s="278">
        <v>99999</v>
      </c>
      <c r="CJ25" s="278">
        <v>99999</v>
      </c>
      <c r="CK25" s="278">
        <v>99999</v>
      </c>
      <c r="CL25" s="278">
        <v>99999</v>
      </c>
      <c r="CM25" s="278">
        <v>99999</v>
      </c>
      <c r="CN25" s="278">
        <v>99999</v>
      </c>
      <c r="CO25" s="278">
        <v>99999</v>
      </c>
      <c r="CP25" s="278">
        <v>99999</v>
      </c>
      <c r="CQ25" s="278">
        <v>99999</v>
      </c>
      <c r="CR25" s="278">
        <v>99999</v>
      </c>
      <c r="CS25" s="278">
        <v>99999</v>
      </c>
      <c r="CT25" s="278">
        <v>99999</v>
      </c>
      <c r="CU25" s="278">
        <v>99999</v>
      </c>
      <c r="CV25" s="278">
        <v>99999</v>
      </c>
      <c r="CW25" s="278">
        <v>99999</v>
      </c>
      <c r="CX25" s="278">
        <v>99999</v>
      </c>
      <c r="CY25" s="278">
        <v>99999</v>
      </c>
      <c r="CZ25" s="278">
        <v>99999</v>
      </c>
      <c r="DA25" s="278">
        <v>99999</v>
      </c>
      <c r="DB25" s="278">
        <v>99999</v>
      </c>
      <c r="DC25" s="278">
        <v>99999</v>
      </c>
      <c r="DD25" s="278">
        <v>99999</v>
      </c>
      <c r="DE25" s="278">
        <v>99999</v>
      </c>
      <c r="DF25" s="278">
        <v>99999</v>
      </c>
      <c r="DG25" s="278">
        <v>99999</v>
      </c>
      <c r="DH25" s="278">
        <v>99999</v>
      </c>
      <c r="DI25" s="278">
        <v>99999</v>
      </c>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150">
        <v>99999</v>
      </c>
      <c r="GJ25" s="150">
        <v>99999</v>
      </c>
      <c r="GK25" s="150">
        <v>99999</v>
      </c>
      <c r="GL25" s="48">
        <v>19</v>
      </c>
      <c r="GM25" s="101"/>
      <c r="GN25" s="99">
        <f t="shared" si="53"/>
        <v>66</v>
      </c>
      <c r="GO25" s="99">
        <f t="shared" si="39"/>
        <v>68</v>
      </c>
      <c r="GP25" s="50"/>
      <c r="GQ25" s="101" t="str">
        <f t="shared" si="50"/>
        <v>160</v>
      </c>
      <c r="GR25" s="104" t="str">
        <f t="shared" si="40"/>
        <v>162</v>
      </c>
      <c r="GS25" s="50">
        <f t="shared" si="10"/>
        <v>20</v>
      </c>
      <c r="GT25" s="7"/>
      <c r="GU25" s="175" t="str">
        <f t="shared" si="41"/>
        <v>1,2,98,70,68,67,66,65,60,63,64,62,61,158,156,157,177,161,160,100,162,176,175,174,163,164,172,173,140,141,145,146,147,137,138,139,153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5" s="171" t="str">
        <v>1199993.14,2.5,0</v>
      </c>
      <c r="GW25" s="101">
        <f t="shared" si="11"/>
        <v>11</v>
      </c>
      <c r="GX25" s="101">
        <f t="shared" si="12"/>
        <v>15</v>
      </c>
      <c r="GY25" s="167">
        <f t="shared" si="1"/>
        <v>1199993.1399999999</v>
      </c>
      <c r="GZ25" s="99">
        <f t="shared" si="13"/>
        <v>2.5</v>
      </c>
      <c r="HA25" s="99">
        <f t="shared" si="2"/>
        <v>0</v>
      </c>
      <c r="HB25" s="248" t="str">
        <f t="shared" si="3"/>
        <v>FEAS.</v>
      </c>
      <c r="HC25" s="50"/>
      <c r="HD25" s="246">
        <f t="shared" si="14"/>
        <v>54</v>
      </c>
      <c r="HE25" s="50">
        <v>20</v>
      </c>
      <c r="HF25" s="173">
        <f t="shared" si="15"/>
        <v>1</v>
      </c>
      <c r="HG25" s="101">
        <f t="shared" si="16"/>
        <v>8</v>
      </c>
      <c r="HH25" s="285" cm="1">
        <f t="array" ref="HH25">IF(HE25&lt;=$HC$1-1,IF(HF25&lt;&gt;HF24,INDEX($M$6:$GK$185,1,HG25+1),INDEX($M$6:$GK$185,MIN(HG25,HG24)+1,MAX(HG25,HG24)+1))+IF(HF25&lt;&gt;HF26,INDEX($M$6:$GK$185,1,HG25+1),0),"")</f>
        <v>0.56999999999999995</v>
      </c>
      <c r="HI25" s="50">
        <f t="shared" ca="1" si="4"/>
        <v>1.25</v>
      </c>
      <c r="HJ25" s="190" t="s">
        <v>218</v>
      </c>
      <c r="HK25" s="59"/>
      <c r="HL25" s="49"/>
      <c r="HM25" s="49"/>
      <c r="HN25" s="7"/>
      <c r="HP25" s="161">
        <v>20</v>
      </c>
      <c r="HQ25" s="163" t="str">
        <f t="shared" si="19"/>
        <v>,-20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5" s="164" t="str">
        <f t="shared" si="20"/>
        <v>,-20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1,11,129,131,132,134,133,50,51,52,10,3,4,99,101,25,22,34,21,35,32,26,130,136,135,150,151,149,148,144,143,142,171,170,169,168,167,166,165,159,155,154,31,24,23,45,33,49,46,44,43,53,48,47,41,40,42,39,38,</v>
      </c>
      <c r="HS25" s="105" t="str">
        <f t="shared" si="21"/>
        <v>20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1,11,129,131,132,134,133,50,51,52,10,3,4,99,101,25,22,34,21,35,32,26,130,136,135,150,151,149,148,144,143,142,171,170,169,168,167,166,165,159,155,154,31,24,23,45,33,49,46,44,43,53,48,47,41,40,42,39,38,</v>
      </c>
      <c r="HT25" s="143" t="str">
        <v>1199993.04,2.5,0</v>
      </c>
      <c r="HU25" s="161">
        <f t="shared" si="22"/>
        <v>11</v>
      </c>
      <c r="HV25" s="161">
        <f t="shared" si="23"/>
        <v>15</v>
      </c>
      <c r="HW25" s="161">
        <f t="shared" si="24"/>
        <v>1199993.04</v>
      </c>
      <c r="HX25" s="161">
        <f t="shared" si="25"/>
        <v>2.5</v>
      </c>
      <c r="HY25" s="161">
        <f t="shared" si="26"/>
        <v>0</v>
      </c>
      <c r="HZ25" s="161">
        <f t="shared" si="27"/>
        <v>1199993.04</v>
      </c>
      <c r="IA25" s="174">
        <f t="shared" si="28"/>
        <v>20</v>
      </c>
      <c r="IB25" s="173" t="str">
        <f t="shared" ca="1" si="29"/>
        <v>2444.7 at i=  138</v>
      </c>
      <c r="IC25" s="56">
        <f t="shared" ca="1" si="30"/>
        <v>7</v>
      </c>
      <c r="ID25" s="167">
        <f t="shared" ca="1" si="31"/>
        <v>2444.6999999999998</v>
      </c>
      <c r="IE25" s="186" t="str">
        <f t="shared" ca="1" si="32"/>
        <v xml:space="preserve"> Reposition index 20 between indices 21 and 32</v>
      </c>
      <c r="IF25" s="90"/>
      <c r="IG25" s="91"/>
      <c r="IH25" s="91"/>
      <c r="II25" s="90"/>
      <c r="IJ25" s="121">
        <f t="shared" si="5"/>
        <v>20</v>
      </c>
      <c r="IK25" s="1">
        <f t="shared" ca="1" si="35"/>
        <v>35</v>
      </c>
      <c r="IL25" s="137">
        <f t="shared" ca="1" si="36"/>
        <v>2452.8000000000002</v>
      </c>
      <c r="IS25" s="70">
        <v>19</v>
      </c>
      <c r="IT25" s="70">
        <f t="shared" si="46"/>
        <v>57</v>
      </c>
      <c r="IU25" s="147">
        <f t="shared" si="52"/>
        <v>59</v>
      </c>
      <c r="IV25" s="1">
        <f t="shared" si="47"/>
        <v>59</v>
      </c>
      <c r="IW25" s="9">
        <f t="shared" si="48"/>
        <v>19</v>
      </c>
    </row>
    <row r="26" spans="1:257" ht="17" thickBot="1" x14ac:dyDescent="0.25">
      <c r="A26" s="287">
        <v>1.25</v>
      </c>
      <c r="B26" s="1">
        <v>21</v>
      </c>
      <c r="C26" s="7" t="str">
        <f t="shared" si="6"/>
        <v/>
      </c>
      <c r="D26" s="94"/>
      <c r="E26" s="34" t="str">
        <f t="shared" si="0"/>
        <v/>
      </c>
      <c r="F26" s="1" t="str">
        <f t="shared" ca="1" si="7"/>
        <v/>
      </c>
      <c r="G26" s="1"/>
      <c r="K26" s="9">
        <v>20</v>
      </c>
      <c r="L26" s="3">
        <v>20</v>
      </c>
      <c r="M26" s="296"/>
      <c r="N26" s="295"/>
      <c r="O26" s="295"/>
      <c r="P26" s="295"/>
      <c r="Q26" s="295"/>
      <c r="R26" s="295"/>
      <c r="S26" s="295"/>
      <c r="T26" s="295"/>
      <c r="U26" s="295"/>
      <c r="V26" s="295"/>
      <c r="W26" s="295"/>
      <c r="X26" s="295"/>
      <c r="Y26" s="295"/>
      <c r="Z26" s="295"/>
      <c r="AA26" s="295"/>
      <c r="AB26" s="295"/>
      <c r="AC26" s="295"/>
      <c r="AD26" s="295"/>
      <c r="AE26" s="295"/>
      <c r="AF26" s="295"/>
      <c r="AG26" s="294" t="s">
        <v>17</v>
      </c>
      <c r="AH26" s="295">
        <v>2.13</v>
      </c>
      <c r="AI26" s="295">
        <v>2.16</v>
      </c>
      <c r="AJ26" s="295">
        <v>2.81</v>
      </c>
      <c r="AK26" s="295">
        <v>5.32</v>
      </c>
      <c r="AL26" s="295">
        <v>4.9400000000000004</v>
      </c>
      <c r="AM26" s="295">
        <v>4.22</v>
      </c>
      <c r="AN26" s="295">
        <v>3.96</v>
      </c>
      <c r="AO26" s="295">
        <v>5.21</v>
      </c>
      <c r="AP26" s="295">
        <v>18.16</v>
      </c>
      <c r="AQ26" s="295">
        <v>4.46</v>
      </c>
      <c r="AR26" s="295">
        <v>4.7699999999999996</v>
      </c>
      <c r="AS26" s="295">
        <v>2.08</v>
      </c>
      <c r="AT26" s="278">
        <v>99999</v>
      </c>
      <c r="AU26" s="278">
        <v>99999</v>
      </c>
      <c r="AV26" s="278">
        <v>99999</v>
      </c>
      <c r="AW26" s="278">
        <v>99999</v>
      </c>
      <c r="AX26" s="278">
        <v>99999</v>
      </c>
      <c r="AY26" s="278">
        <v>99999</v>
      </c>
      <c r="AZ26" s="278">
        <v>99999</v>
      </c>
      <c r="BA26" s="278">
        <v>99999</v>
      </c>
      <c r="BB26" s="278">
        <v>99999</v>
      </c>
      <c r="BC26" s="278">
        <v>99999</v>
      </c>
      <c r="BD26" s="278">
        <v>99999</v>
      </c>
      <c r="BE26" s="278">
        <v>99999</v>
      </c>
      <c r="BF26" s="278">
        <v>99999</v>
      </c>
      <c r="BG26" s="278">
        <v>99999</v>
      </c>
      <c r="BH26" s="278">
        <v>99999</v>
      </c>
      <c r="BI26" s="278">
        <v>99999</v>
      </c>
      <c r="BJ26" s="278">
        <v>99999</v>
      </c>
      <c r="BK26" s="278">
        <v>99999</v>
      </c>
      <c r="BL26" s="278">
        <v>99999</v>
      </c>
      <c r="BM26" s="278">
        <v>99999</v>
      </c>
      <c r="BN26" s="278">
        <v>99999</v>
      </c>
      <c r="BO26" s="278">
        <v>99999</v>
      </c>
      <c r="BP26" s="278">
        <v>99999</v>
      </c>
      <c r="BQ26" s="278">
        <v>99999</v>
      </c>
      <c r="BR26" s="278">
        <v>99999</v>
      </c>
      <c r="BS26" s="278">
        <v>99999</v>
      </c>
      <c r="BT26" s="278">
        <v>99999</v>
      </c>
      <c r="BU26" s="278">
        <v>99999</v>
      </c>
      <c r="BV26" s="278">
        <v>99999</v>
      </c>
      <c r="BW26" s="278">
        <v>99999</v>
      </c>
      <c r="BX26" s="278">
        <v>99999</v>
      </c>
      <c r="BY26" s="278">
        <v>99999</v>
      </c>
      <c r="BZ26" s="278">
        <v>99999</v>
      </c>
      <c r="CA26" s="278">
        <v>99999</v>
      </c>
      <c r="CB26" s="278">
        <v>99999</v>
      </c>
      <c r="CC26" s="278">
        <v>99999</v>
      </c>
      <c r="CD26" s="278">
        <v>99999</v>
      </c>
      <c r="CE26" s="278">
        <v>99999</v>
      </c>
      <c r="CF26" s="278">
        <v>99999</v>
      </c>
      <c r="CG26" s="278">
        <v>99999</v>
      </c>
      <c r="CH26" s="278">
        <v>99999</v>
      </c>
      <c r="CI26" s="278">
        <v>99999</v>
      </c>
      <c r="CJ26" s="278">
        <v>99999</v>
      </c>
      <c r="CK26" s="278">
        <v>99999</v>
      </c>
      <c r="CL26" s="278">
        <v>99999</v>
      </c>
      <c r="CM26" s="278">
        <v>99999</v>
      </c>
      <c r="CN26" s="278">
        <v>99999</v>
      </c>
      <c r="CO26" s="278">
        <v>99999</v>
      </c>
      <c r="CP26" s="278">
        <v>99999</v>
      </c>
      <c r="CQ26" s="278">
        <v>99999</v>
      </c>
      <c r="CR26" s="278">
        <v>99999</v>
      </c>
      <c r="CS26" s="278">
        <v>99999</v>
      </c>
      <c r="CT26" s="278">
        <v>99999</v>
      </c>
      <c r="CU26" s="278">
        <v>99999</v>
      </c>
      <c r="CV26" s="278">
        <v>99999</v>
      </c>
      <c r="CW26" s="278">
        <v>99999</v>
      </c>
      <c r="CX26" s="278">
        <v>99999</v>
      </c>
      <c r="CY26" s="278">
        <v>99999</v>
      </c>
      <c r="CZ26" s="278">
        <v>99999</v>
      </c>
      <c r="DA26" s="278">
        <v>99999</v>
      </c>
      <c r="DB26" s="278">
        <v>99999</v>
      </c>
      <c r="DC26" s="278">
        <v>99999</v>
      </c>
      <c r="DD26" s="278">
        <v>99999</v>
      </c>
      <c r="DE26" s="278">
        <v>99999</v>
      </c>
      <c r="DF26" s="278">
        <v>99999</v>
      </c>
      <c r="DG26" s="278">
        <v>99999</v>
      </c>
      <c r="DH26" s="278">
        <v>99999</v>
      </c>
      <c r="DI26" s="278">
        <v>99999</v>
      </c>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EN26" s="278"/>
      <c r="EO26" s="278"/>
      <c r="EP26" s="278"/>
      <c r="EQ26" s="278"/>
      <c r="ER26" s="278"/>
      <c r="ES26" s="278"/>
      <c r="ET26" s="278"/>
      <c r="EU26" s="278"/>
      <c r="EV26" s="278"/>
      <c r="EW26" s="278"/>
      <c r="EX26" s="278"/>
      <c r="EY26" s="278"/>
      <c r="EZ26" s="278"/>
      <c r="FA26" s="278"/>
      <c r="FB26" s="278"/>
      <c r="FC26" s="278"/>
      <c r="FD26" s="278"/>
      <c r="FE26" s="278"/>
      <c r="FF26" s="278"/>
      <c r="FG26" s="278"/>
      <c r="FH26" s="278"/>
      <c r="FI26" s="278"/>
      <c r="FJ26" s="278"/>
      <c r="FK26" s="278"/>
      <c r="FL26" s="278"/>
      <c r="FM26" s="278"/>
      <c r="FN26" s="278"/>
      <c r="FO26" s="278"/>
      <c r="FP26" s="278"/>
      <c r="FQ26" s="278"/>
      <c r="FR26" s="278"/>
      <c r="FS26" s="278"/>
      <c r="FT26" s="278"/>
      <c r="FU26" s="278"/>
      <c r="FV26" s="278"/>
      <c r="FW26" s="278"/>
      <c r="FX26" s="278"/>
      <c r="FY26" s="278"/>
      <c r="FZ26" s="278"/>
      <c r="GA26" s="278"/>
      <c r="GB26" s="278"/>
      <c r="GC26" s="278"/>
      <c r="GD26" s="278"/>
      <c r="GE26" s="278"/>
      <c r="GF26" s="278"/>
      <c r="GG26" s="278"/>
      <c r="GH26" s="278"/>
      <c r="GI26" s="150">
        <v>99999</v>
      </c>
      <c r="GJ26" s="150">
        <v>99999</v>
      </c>
      <c r="GK26" s="150">
        <v>99999</v>
      </c>
      <c r="GL26" s="48">
        <v>20</v>
      </c>
      <c r="GM26" s="101"/>
      <c r="GN26" s="99">
        <f t="shared" si="53"/>
        <v>70</v>
      </c>
      <c r="GO26" s="99">
        <f t="shared" si="39"/>
        <v>72</v>
      </c>
      <c r="GP26" s="50"/>
      <c r="GQ26" s="101" t="str">
        <f t="shared" si="50"/>
        <v>162</v>
      </c>
      <c r="GR26" s="104" t="str">
        <f t="shared" si="40"/>
        <v>176</v>
      </c>
      <c r="GS26" s="50">
        <f t="shared" si="10"/>
        <v>21</v>
      </c>
      <c r="GT26" s="7"/>
      <c r="GU26" s="175" t="str">
        <f t="shared" si="41"/>
        <v>1,2,98,70,68,67,66,65,60,63,64,62,61,158,156,157,177,161,160,162,100,176,175,174,163,164,172,173,140,141,145,146,147,137,138,139,153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6" s="171" t="str">
        <v>1199993.14,2.5,0</v>
      </c>
      <c r="GW26" s="101">
        <f t="shared" si="11"/>
        <v>11</v>
      </c>
      <c r="GX26" s="101">
        <f t="shared" si="12"/>
        <v>15</v>
      </c>
      <c r="GY26" s="167">
        <f t="shared" si="1"/>
        <v>1199993.1399999999</v>
      </c>
      <c r="GZ26" s="99">
        <f t="shared" si="13"/>
        <v>2.5</v>
      </c>
      <c r="HA26" s="99">
        <f t="shared" si="2"/>
        <v>0</v>
      </c>
      <c r="HB26" s="248" t="str">
        <f t="shared" si="3"/>
        <v>FEAS.</v>
      </c>
      <c r="HC26" s="50"/>
      <c r="HD26" s="246">
        <f t="shared" si="14"/>
        <v>57</v>
      </c>
      <c r="HE26" s="50">
        <v>21</v>
      </c>
      <c r="HF26" s="173">
        <f t="shared" si="15"/>
        <v>1</v>
      </c>
      <c r="HG26" s="101">
        <f t="shared" si="16"/>
        <v>25</v>
      </c>
      <c r="HH26" s="285" cm="1">
        <f t="array" ref="HH26">IF(HE26&lt;=$HC$1-1,IF(HF26&lt;&gt;HF25,INDEX($M$6:$GK$185,1,HG26+1),INDEX($M$6:$GK$185,MIN(HG26,HG25)+1,MAX(HG26,HG25)+1))+IF(HF26&lt;&gt;HF27,INDEX($M$6:$GK$185,1,HG26+1),0),"")</f>
        <v>0.19</v>
      </c>
      <c r="HI26" s="50">
        <f t="shared" ca="1" si="4"/>
        <v>1.25</v>
      </c>
      <c r="HJ26" s="259"/>
      <c r="HK26" s="49"/>
      <c r="HL26" s="49"/>
      <c r="HM26" s="49"/>
      <c r="HN26" s="7"/>
      <c r="HP26" s="161">
        <v>21</v>
      </c>
      <c r="HQ26" s="163" t="str">
        <f t="shared" si="19"/>
        <v>,-21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6" s="164" t="str">
        <f t="shared" si="20"/>
        <v>,-21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1,35,32,26,130,136,135,150,151,149,148,144,143,142,171,170,169,168,167,166,165,159,155,154,31,24,23,45,33,49,46,44,43,53,48,47,41,40,42,39,38,</v>
      </c>
      <c r="HS26" s="105" t="str">
        <f t="shared" si="21"/>
        <v>21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1,35,32,26,130,136,135,150,151,149,148,144,143,142,171,170,169,168,167,166,165,159,155,154,31,24,23,45,33,49,46,44,43,53,48,47,41,40,42,39,38,</v>
      </c>
      <c r="HT26" s="143" t="str">
        <v>1199993.15,2.5,0</v>
      </c>
      <c r="HU26" s="161">
        <f t="shared" si="22"/>
        <v>11</v>
      </c>
      <c r="HV26" s="161">
        <f t="shared" si="23"/>
        <v>15</v>
      </c>
      <c r="HW26" s="161">
        <f t="shared" si="24"/>
        <v>1199993.1499999999</v>
      </c>
      <c r="HX26" s="161">
        <f t="shared" si="25"/>
        <v>2.5</v>
      </c>
      <c r="HY26" s="161">
        <f t="shared" si="26"/>
        <v>0</v>
      </c>
      <c r="HZ26" s="161">
        <f t="shared" si="27"/>
        <v>1199993.1499999999</v>
      </c>
      <c r="IA26" s="174">
        <f t="shared" si="28"/>
        <v>21</v>
      </c>
      <c r="IB26" s="173" t="str">
        <f t="shared" ref="IB26:IB45" ca="1" si="54">IF(IJ26&lt;99999,IF($GQ$3&lt;&gt;IJ26,IB26,$GR$4),99999)</f>
        <v>2444.7 at i=  137</v>
      </c>
      <c r="IC26" s="56">
        <f t="shared" ref="IC26:IC45" ca="1" si="55">IF(IB26="-", "-", FIND(CHAR(1),SUBSTITUTE(IB26," ",CHAR(1),1)))</f>
        <v>7</v>
      </c>
      <c r="ID26" s="167">
        <f t="shared" ref="ID26:ID45" ca="1" si="56">IF(IA26&lt;&gt;99999,_xlfn.NUMBERVALUE(MID(IB26,1,IC26-1)),"-")</f>
        <v>2444.6999999999998</v>
      </c>
      <c r="IE26" s="186" t="str">
        <f t="shared" ca="1" si="32"/>
        <v xml:space="preserve"> Reposition index 21 between indices 34 and 20</v>
      </c>
      <c r="IF26" s="90"/>
      <c r="IG26" s="91"/>
      <c r="IH26" s="91"/>
      <c r="II26" s="90"/>
      <c r="IJ26" s="121">
        <f t="shared" ref="IJ26:IJ31" si="57">IF(HP26&lt;=$J$2,HP26,99999)</f>
        <v>21</v>
      </c>
      <c r="IK26" s="1">
        <f t="shared" ref="IK26:IK31" ca="1" si="58">IF(IJ26&lt;99999,IF($HQ$3&lt;&gt;IJ26,IK26, $HQ$4),99999)</f>
        <v>35</v>
      </c>
      <c r="IL26" s="137">
        <f t="shared" ref="IL26:IL31" ca="1" si="59">IF(IJ26=99999,"-", IF($HQ$3&lt;&gt;IJ26,IL26, $HR$4))</f>
        <v>2455.3000000000002</v>
      </c>
      <c r="IS26" s="70">
        <v>20</v>
      </c>
      <c r="IT26" s="70">
        <f t="shared" si="46"/>
        <v>60</v>
      </c>
      <c r="IU26" s="147">
        <f t="shared" si="52"/>
        <v>60</v>
      </c>
      <c r="IV26" s="1">
        <f t="shared" si="47"/>
        <v>60</v>
      </c>
      <c r="IW26" s="9">
        <f t="shared" si="48"/>
        <v>20</v>
      </c>
    </row>
    <row r="27" spans="1:257" ht="17" thickBot="1" x14ac:dyDescent="0.25">
      <c r="A27" s="287">
        <v>1.25</v>
      </c>
      <c r="B27" s="1">
        <v>22</v>
      </c>
      <c r="C27" s="7" t="str">
        <f t="shared" si="6"/>
        <v/>
      </c>
      <c r="D27" s="94"/>
      <c r="E27" s="34" t="str">
        <f t="shared" si="0"/>
        <v/>
      </c>
      <c r="F27" s="1" t="str">
        <f t="shared" ca="1" si="7"/>
        <v/>
      </c>
      <c r="G27" s="1"/>
      <c r="K27" s="9">
        <v>21</v>
      </c>
      <c r="L27" s="3">
        <v>21</v>
      </c>
      <c r="M27" s="296"/>
      <c r="N27" s="295"/>
      <c r="O27" s="295"/>
      <c r="P27" s="295"/>
      <c r="Q27" s="295"/>
      <c r="R27" s="295"/>
      <c r="S27" s="295"/>
      <c r="T27" s="295"/>
      <c r="U27" s="295"/>
      <c r="V27" s="295"/>
      <c r="W27" s="295"/>
      <c r="X27" s="295"/>
      <c r="Y27" s="295"/>
      <c r="Z27" s="295"/>
      <c r="AA27" s="295"/>
      <c r="AB27" s="295"/>
      <c r="AC27" s="295"/>
      <c r="AD27" s="295"/>
      <c r="AE27" s="295"/>
      <c r="AF27" s="295"/>
      <c r="AG27" s="295"/>
      <c r="AH27" s="294" t="s">
        <v>17</v>
      </c>
      <c r="AI27" s="295">
        <v>0.56999999999999995</v>
      </c>
      <c r="AJ27" s="295">
        <v>0.88</v>
      </c>
      <c r="AK27" s="295">
        <v>4.96</v>
      </c>
      <c r="AL27" s="295">
        <v>4.58</v>
      </c>
      <c r="AM27" s="295">
        <v>4.5599999999999996</v>
      </c>
      <c r="AN27" s="295">
        <v>4.03</v>
      </c>
      <c r="AO27" s="295">
        <v>3.32</v>
      </c>
      <c r="AP27" s="295">
        <v>17.79</v>
      </c>
      <c r="AQ27" s="295">
        <v>2.86</v>
      </c>
      <c r="AR27" s="295">
        <v>4.41</v>
      </c>
      <c r="AS27" s="295">
        <v>2.4500000000000002</v>
      </c>
      <c r="AT27" s="278">
        <v>99999</v>
      </c>
      <c r="AU27" s="278">
        <v>99999</v>
      </c>
      <c r="AV27" s="278">
        <v>99999</v>
      </c>
      <c r="AW27" s="278">
        <v>99999</v>
      </c>
      <c r="AX27" s="278">
        <v>99999</v>
      </c>
      <c r="AY27" s="278">
        <v>99999</v>
      </c>
      <c r="AZ27" s="278">
        <v>99999</v>
      </c>
      <c r="BA27" s="278">
        <v>99999</v>
      </c>
      <c r="BB27" s="278">
        <v>99999</v>
      </c>
      <c r="BC27" s="278">
        <v>99999</v>
      </c>
      <c r="BD27" s="278">
        <v>99999</v>
      </c>
      <c r="BE27" s="278">
        <v>99999</v>
      </c>
      <c r="BF27" s="278">
        <v>99999</v>
      </c>
      <c r="BG27" s="278">
        <v>99999</v>
      </c>
      <c r="BH27" s="278">
        <v>99999</v>
      </c>
      <c r="BI27" s="278">
        <v>99999</v>
      </c>
      <c r="BJ27" s="278">
        <v>99999</v>
      </c>
      <c r="BK27" s="278">
        <v>99999</v>
      </c>
      <c r="BL27" s="278">
        <v>99999</v>
      </c>
      <c r="BM27" s="278">
        <v>99999</v>
      </c>
      <c r="BN27" s="278">
        <v>99999</v>
      </c>
      <c r="BO27" s="278">
        <v>99999</v>
      </c>
      <c r="BP27" s="278">
        <v>99999</v>
      </c>
      <c r="BQ27" s="278">
        <v>99999</v>
      </c>
      <c r="BR27" s="278">
        <v>99999</v>
      </c>
      <c r="BS27" s="278">
        <v>99999</v>
      </c>
      <c r="BT27" s="278">
        <v>99999</v>
      </c>
      <c r="BU27" s="278">
        <v>99999</v>
      </c>
      <c r="BV27" s="278">
        <v>99999</v>
      </c>
      <c r="BW27" s="278">
        <v>99999</v>
      </c>
      <c r="BX27" s="278">
        <v>99999</v>
      </c>
      <c r="BY27" s="278">
        <v>99999</v>
      </c>
      <c r="BZ27" s="278">
        <v>99999</v>
      </c>
      <c r="CA27" s="278">
        <v>99999</v>
      </c>
      <c r="CB27" s="278">
        <v>99999</v>
      </c>
      <c r="CC27" s="278">
        <v>99999</v>
      </c>
      <c r="CD27" s="278">
        <v>99999</v>
      </c>
      <c r="CE27" s="278">
        <v>99999</v>
      </c>
      <c r="CF27" s="278">
        <v>99999</v>
      </c>
      <c r="CG27" s="278">
        <v>99999</v>
      </c>
      <c r="CH27" s="278">
        <v>99999</v>
      </c>
      <c r="CI27" s="278">
        <v>99999</v>
      </c>
      <c r="CJ27" s="278">
        <v>99999</v>
      </c>
      <c r="CK27" s="278">
        <v>99999</v>
      </c>
      <c r="CL27" s="278">
        <v>99999</v>
      </c>
      <c r="CM27" s="278">
        <v>99999</v>
      </c>
      <c r="CN27" s="278">
        <v>99999</v>
      </c>
      <c r="CO27" s="278">
        <v>99999</v>
      </c>
      <c r="CP27" s="278">
        <v>99999</v>
      </c>
      <c r="CQ27" s="278">
        <v>99999</v>
      </c>
      <c r="CR27" s="278">
        <v>99999</v>
      </c>
      <c r="CS27" s="278">
        <v>99999</v>
      </c>
      <c r="CT27" s="278">
        <v>99999</v>
      </c>
      <c r="CU27" s="278">
        <v>99999</v>
      </c>
      <c r="CV27" s="278">
        <v>99999</v>
      </c>
      <c r="CW27" s="278">
        <v>99999</v>
      </c>
      <c r="CX27" s="278">
        <v>99999</v>
      </c>
      <c r="CY27" s="278">
        <v>99999</v>
      </c>
      <c r="CZ27" s="278">
        <v>99999</v>
      </c>
      <c r="DA27" s="278">
        <v>99999</v>
      </c>
      <c r="DB27" s="278">
        <v>99999</v>
      </c>
      <c r="DC27" s="278">
        <v>99999</v>
      </c>
      <c r="DD27" s="278">
        <v>99999</v>
      </c>
      <c r="DE27" s="278">
        <v>99999</v>
      </c>
      <c r="DF27" s="278">
        <v>99999</v>
      </c>
      <c r="DG27" s="278">
        <v>99999</v>
      </c>
      <c r="DH27" s="278">
        <v>99999</v>
      </c>
      <c r="DI27" s="278">
        <v>99999</v>
      </c>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150">
        <v>99999</v>
      </c>
      <c r="GJ27" s="150">
        <v>99999</v>
      </c>
      <c r="GK27" s="150">
        <v>99999</v>
      </c>
      <c r="GL27" s="48">
        <v>21</v>
      </c>
      <c r="GM27" s="101"/>
      <c r="GN27" s="99">
        <f t="shared" si="53"/>
        <v>74</v>
      </c>
      <c r="GO27" s="99">
        <f t="shared" si="39"/>
        <v>76</v>
      </c>
      <c r="GP27" s="50"/>
      <c r="GQ27" s="101" t="str">
        <f t="shared" si="50"/>
        <v>176</v>
      </c>
      <c r="GR27" s="104" t="str">
        <f t="shared" si="40"/>
        <v>175</v>
      </c>
      <c r="GS27" s="50">
        <f t="shared" si="10"/>
        <v>22</v>
      </c>
      <c r="GT27" s="7"/>
      <c r="GU27" s="175" t="str">
        <f t="shared" si="41"/>
        <v>1,2,98,70,68,67,66,65,60,63,64,62,61,158,156,157,177,161,160,162,176,100,175,174,163,164,172,173,140,141,145,146,147,137,138,139,153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7" s="171" t="str">
        <v>1199993.14,2.5,0</v>
      </c>
      <c r="GW27" s="101">
        <f t="shared" si="11"/>
        <v>11</v>
      </c>
      <c r="GX27" s="101">
        <f t="shared" si="12"/>
        <v>15</v>
      </c>
      <c r="GY27" s="167">
        <f t="shared" si="1"/>
        <v>1199993.1399999999</v>
      </c>
      <c r="GZ27" s="99">
        <f t="shared" si="13"/>
        <v>2.5</v>
      </c>
      <c r="HA27" s="99">
        <f t="shared" si="2"/>
        <v>0</v>
      </c>
      <c r="HB27" s="248" t="str">
        <f t="shared" si="3"/>
        <v>FEAS.</v>
      </c>
      <c r="HC27" s="50"/>
      <c r="HD27" s="246">
        <f t="shared" si="14"/>
        <v>59</v>
      </c>
      <c r="HE27" s="50">
        <v>22</v>
      </c>
      <c r="HF27" s="173">
        <f t="shared" si="15"/>
        <v>1</v>
      </c>
      <c r="HG27" s="101">
        <f t="shared" si="16"/>
        <v>5</v>
      </c>
      <c r="HH27" s="285" cm="1">
        <f t="array" ref="HH27">IF(HE27&lt;=$HC$1-1,IF(HF27&lt;&gt;HF26,INDEX($M$6:$GK$185,1,HG27+1),INDEX($M$6:$GK$185,MIN(HG27,HG26)+1,MAX(HG27,HG26)+1))+IF(HF27&lt;&gt;HF28,INDEX($M$6:$GK$185,1,HG27+1),0),"")</f>
        <v>0.5</v>
      </c>
      <c r="HI27" s="50">
        <f t="shared" ca="1" si="4"/>
        <v>1.25</v>
      </c>
      <c r="HJ27" s="259"/>
      <c r="HK27" s="49"/>
      <c r="HL27" s="49"/>
      <c r="HM27" s="49"/>
      <c r="HN27" s="7"/>
      <c r="HP27" s="161">
        <v>22</v>
      </c>
      <c r="HQ27" s="163" t="str">
        <f t="shared" si="19"/>
        <v>,-22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7" s="164" t="str">
        <f t="shared" si="20"/>
        <v>,-22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1,34,21,35,32,26,130,136,135,150,151,149,148,144,143,142,171,170,169,168,167,166,165,159,155,154,31,24,23,45,33,49,46,44,43,53,48,47,41,40,42,39,38,</v>
      </c>
      <c r="HS27" s="105" t="str">
        <f t="shared" si="21"/>
        <v>22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1,34,21,35,32,26,130,136,135,150,151,149,148,144,143,142,171,170,169,168,167,166,165,159,155,154,31,24,23,45,33,49,46,44,43,53,48,47,41,40,42,39,38,</v>
      </c>
      <c r="HT27" s="143" t="str">
        <v>1199992.01,2.5,0</v>
      </c>
      <c r="HU27" s="161">
        <f t="shared" si="22"/>
        <v>11</v>
      </c>
      <c r="HV27" s="161">
        <f t="shared" si="23"/>
        <v>15</v>
      </c>
      <c r="HW27" s="161">
        <f t="shared" si="24"/>
        <v>1199992.01</v>
      </c>
      <c r="HX27" s="161">
        <f t="shared" si="25"/>
        <v>2.5</v>
      </c>
      <c r="HY27" s="161">
        <f t="shared" si="26"/>
        <v>0</v>
      </c>
      <c r="HZ27" s="161">
        <f t="shared" si="27"/>
        <v>1199992.01</v>
      </c>
      <c r="IA27" s="174">
        <f t="shared" si="28"/>
        <v>22</v>
      </c>
      <c r="IB27" s="173" t="str">
        <f t="shared" ca="1" si="54"/>
        <v>2445.7 at i=  135</v>
      </c>
      <c r="IC27" s="56">
        <f t="shared" ca="1" si="55"/>
        <v>7</v>
      </c>
      <c r="ID27" s="167">
        <f t="shared" ca="1" si="56"/>
        <v>2445.6999999999998</v>
      </c>
      <c r="IE27" s="186" t="str">
        <f t="shared" ca="1" si="32"/>
        <v xml:space="preserve"> Reposition index 22 between indices 25 and 34</v>
      </c>
      <c r="IF27" s="90"/>
      <c r="IG27" s="90"/>
      <c r="IH27" s="90"/>
      <c r="II27" s="90"/>
      <c r="IJ27" s="121">
        <f t="shared" si="57"/>
        <v>22</v>
      </c>
      <c r="IK27" s="1">
        <f t="shared" ca="1" si="58"/>
        <v>35</v>
      </c>
      <c r="IL27" s="137">
        <f t="shared" ca="1" si="59"/>
        <v>2455.3000000000002</v>
      </c>
      <c r="IS27" s="70">
        <v>21</v>
      </c>
      <c r="IT27" s="70">
        <f t="shared" si="46"/>
        <v>63</v>
      </c>
      <c r="IU27" s="147">
        <f t="shared" si="52"/>
        <v>61</v>
      </c>
      <c r="IV27" s="1">
        <f t="shared" si="47"/>
        <v>61</v>
      </c>
      <c r="IW27" s="9">
        <f t="shared" si="48"/>
        <v>21</v>
      </c>
    </row>
    <row r="28" spans="1:257" ht="17" thickBot="1" x14ac:dyDescent="0.25">
      <c r="A28" s="287">
        <v>1.25</v>
      </c>
      <c r="B28" s="1">
        <v>23</v>
      </c>
      <c r="C28" s="7" t="str">
        <f t="shared" si="6"/>
        <v/>
      </c>
      <c r="D28" s="94"/>
      <c r="E28" s="34" t="str">
        <f t="shared" si="0"/>
        <v/>
      </c>
      <c r="F28" s="1" t="str">
        <f t="shared" ca="1" si="7"/>
        <v/>
      </c>
      <c r="G28" s="1"/>
      <c r="K28" s="9">
        <v>22</v>
      </c>
      <c r="L28" s="3">
        <v>22</v>
      </c>
      <c r="M28" s="296"/>
      <c r="N28" s="295"/>
      <c r="O28" s="295"/>
      <c r="P28" s="295"/>
      <c r="Q28" s="295"/>
      <c r="R28" s="295"/>
      <c r="S28" s="295"/>
      <c r="T28" s="295"/>
      <c r="U28" s="295"/>
      <c r="V28" s="295"/>
      <c r="W28" s="295"/>
      <c r="X28" s="295"/>
      <c r="Y28" s="295"/>
      <c r="Z28" s="295"/>
      <c r="AA28" s="295"/>
      <c r="AB28" s="295"/>
      <c r="AC28" s="295"/>
      <c r="AD28" s="295"/>
      <c r="AE28" s="295"/>
      <c r="AF28" s="295"/>
      <c r="AG28" s="295"/>
      <c r="AH28" s="295"/>
      <c r="AI28" s="294" t="s">
        <v>17</v>
      </c>
      <c r="AJ28" s="295">
        <v>1.25</v>
      </c>
      <c r="AK28" s="295">
        <v>4.3899999999999997</v>
      </c>
      <c r="AL28" s="295">
        <v>4.01</v>
      </c>
      <c r="AM28" s="295">
        <v>3.99</v>
      </c>
      <c r="AN28" s="295">
        <v>3.47</v>
      </c>
      <c r="AO28" s="295">
        <v>3.89</v>
      </c>
      <c r="AP28" s="295">
        <v>17.23</v>
      </c>
      <c r="AQ28" s="295">
        <v>3.43</v>
      </c>
      <c r="AR28" s="295">
        <v>3.84</v>
      </c>
      <c r="AS28" s="295">
        <v>2.35</v>
      </c>
      <c r="AT28" s="278">
        <v>99999</v>
      </c>
      <c r="AU28" s="278">
        <v>99999</v>
      </c>
      <c r="AV28" s="278">
        <v>99999</v>
      </c>
      <c r="AW28" s="278">
        <v>99999</v>
      </c>
      <c r="AX28" s="278">
        <v>99999</v>
      </c>
      <c r="AY28" s="278">
        <v>99999</v>
      </c>
      <c r="AZ28" s="278">
        <v>99999</v>
      </c>
      <c r="BA28" s="278">
        <v>99999</v>
      </c>
      <c r="BB28" s="278">
        <v>99999</v>
      </c>
      <c r="BC28" s="278">
        <v>99999</v>
      </c>
      <c r="BD28" s="278">
        <v>99999</v>
      </c>
      <c r="BE28" s="278">
        <v>99999</v>
      </c>
      <c r="BF28" s="278">
        <v>99999</v>
      </c>
      <c r="BG28" s="278">
        <v>99999</v>
      </c>
      <c r="BH28" s="278">
        <v>99999</v>
      </c>
      <c r="BI28" s="278">
        <v>99999</v>
      </c>
      <c r="BJ28" s="278">
        <v>99999</v>
      </c>
      <c r="BK28" s="278">
        <v>99999</v>
      </c>
      <c r="BL28" s="278">
        <v>99999</v>
      </c>
      <c r="BM28" s="278">
        <v>99999</v>
      </c>
      <c r="BN28" s="278">
        <v>99999</v>
      </c>
      <c r="BO28" s="278">
        <v>99999</v>
      </c>
      <c r="BP28" s="278">
        <v>99999</v>
      </c>
      <c r="BQ28" s="278">
        <v>99999</v>
      </c>
      <c r="BR28" s="278">
        <v>99999</v>
      </c>
      <c r="BS28" s="278">
        <v>99999</v>
      </c>
      <c r="BT28" s="278">
        <v>99999</v>
      </c>
      <c r="BU28" s="278">
        <v>99999</v>
      </c>
      <c r="BV28" s="278">
        <v>99999</v>
      </c>
      <c r="BW28" s="278">
        <v>99999</v>
      </c>
      <c r="BX28" s="278">
        <v>99999</v>
      </c>
      <c r="BY28" s="278">
        <v>99999</v>
      </c>
      <c r="BZ28" s="278">
        <v>99999</v>
      </c>
      <c r="CA28" s="278">
        <v>99999</v>
      </c>
      <c r="CB28" s="278">
        <v>99999</v>
      </c>
      <c r="CC28" s="278">
        <v>99999</v>
      </c>
      <c r="CD28" s="278">
        <v>99999</v>
      </c>
      <c r="CE28" s="278">
        <v>99999</v>
      </c>
      <c r="CF28" s="278">
        <v>99999</v>
      </c>
      <c r="CG28" s="278">
        <v>99999</v>
      </c>
      <c r="CH28" s="278">
        <v>99999</v>
      </c>
      <c r="CI28" s="278">
        <v>99999</v>
      </c>
      <c r="CJ28" s="278">
        <v>99999</v>
      </c>
      <c r="CK28" s="278">
        <v>99999</v>
      </c>
      <c r="CL28" s="278">
        <v>99999</v>
      </c>
      <c r="CM28" s="278">
        <v>99999</v>
      </c>
      <c r="CN28" s="278">
        <v>99999</v>
      </c>
      <c r="CO28" s="278">
        <v>99999</v>
      </c>
      <c r="CP28" s="278">
        <v>99999</v>
      </c>
      <c r="CQ28" s="278">
        <v>99999</v>
      </c>
      <c r="CR28" s="278">
        <v>99999</v>
      </c>
      <c r="CS28" s="278">
        <v>99999</v>
      </c>
      <c r="CT28" s="278">
        <v>99999</v>
      </c>
      <c r="CU28" s="278">
        <v>99999</v>
      </c>
      <c r="CV28" s="278">
        <v>99999</v>
      </c>
      <c r="CW28" s="278">
        <v>99999</v>
      </c>
      <c r="CX28" s="278">
        <v>99999</v>
      </c>
      <c r="CY28" s="278">
        <v>99999</v>
      </c>
      <c r="CZ28" s="278">
        <v>99999</v>
      </c>
      <c r="DA28" s="278">
        <v>99999</v>
      </c>
      <c r="DB28" s="278">
        <v>99999</v>
      </c>
      <c r="DC28" s="278">
        <v>99999</v>
      </c>
      <c r="DD28" s="278">
        <v>99999</v>
      </c>
      <c r="DE28" s="278">
        <v>99999</v>
      </c>
      <c r="DF28" s="278">
        <v>99999</v>
      </c>
      <c r="DG28" s="278">
        <v>99999</v>
      </c>
      <c r="DH28" s="278">
        <v>99999</v>
      </c>
      <c r="DI28" s="278">
        <v>99999</v>
      </c>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278"/>
      <c r="FK28" s="278"/>
      <c r="FL28" s="278"/>
      <c r="FM28" s="278"/>
      <c r="FN28" s="278"/>
      <c r="FO28" s="278"/>
      <c r="FP28" s="278"/>
      <c r="FQ28" s="278"/>
      <c r="FR28" s="278"/>
      <c r="FS28" s="278"/>
      <c r="FT28" s="278"/>
      <c r="FU28" s="278"/>
      <c r="FV28" s="278"/>
      <c r="FW28" s="278"/>
      <c r="FX28" s="278"/>
      <c r="FY28" s="278"/>
      <c r="FZ28" s="278"/>
      <c r="GA28" s="278"/>
      <c r="GB28" s="278"/>
      <c r="GC28" s="278"/>
      <c r="GD28" s="278"/>
      <c r="GE28" s="278"/>
      <c r="GF28" s="278"/>
      <c r="GG28" s="278"/>
      <c r="GH28" s="278"/>
      <c r="GI28" s="150">
        <v>99999</v>
      </c>
      <c r="GJ28" s="150">
        <v>99999</v>
      </c>
      <c r="GK28" s="150">
        <v>99999</v>
      </c>
      <c r="GL28" s="48">
        <v>22</v>
      </c>
      <c r="GM28" s="101"/>
      <c r="GN28" s="99">
        <f t="shared" si="53"/>
        <v>78</v>
      </c>
      <c r="GO28" s="99">
        <f t="shared" si="39"/>
        <v>80</v>
      </c>
      <c r="GP28" s="50"/>
      <c r="GQ28" s="101" t="str">
        <f t="shared" si="50"/>
        <v>175</v>
      </c>
      <c r="GR28" s="104" t="str">
        <f t="shared" si="40"/>
        <v>174</v>
      </c>
      <c r="GS28" s="50">
        <f t="shared" si="10"/>
        <v>23</v>
      </c>
      <c r="GT28" s="7"/>
      <c r="GU28" s="175" t="str">
        <f t="shared" si="41"/>
        <v>1,2,98,70,68,67,66,65,60,63,64,62,61,158,156,157,177,161,160,162,176,175,100,174,163,164,172,173,140,141,145,146,147,137,138,139,153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8" s="171" t="str">
        <v>1199993.14,2.5,0</v>
      </c>
      <c r="GW28" s="101">
        <f t="shared" si="11"/>
        <v>11</v>
      </c>
      <c r="GX28" s="101">
        <f t="shared" si="12"/>
        <v>15</v>
      </c>
      <c r="GY28" s="167">
        <f t="shared" si="1"/>
        <v>1199993.1399999999</v>
      </c>
      <c r="GZ28" s="99">
        <f t="shared" si="13"/>
        <v>2.5</v>
      </c>
      <c r="HA28" s="99">
        <f t="shared" si="2"/>
        <v>0</v>
      </c>
      <c r="HB28" s="248" t="str">
        <f t="shared" si="3"/>
        <v>FEAS.</v>
      </c>
      <c r="HC28" s="50"/>
      <c r="HD28" s="246">
        <f t="shared" si="14"/>
        <v>62</v>
      </c>
      <c r="HE28" s="50">
        <v>23</v>
      </c>
      <c r="HF28" s="173">
        <f t="shared" si="15"/>
        <v>1</v>
      </c>
      <c r="HG28" s="101">
        <f t="shared" si="16"/>
        <v>13</v>
      </c>
      <c r="HH28" s="285" cm="1">
        <f t="array" ref="HH28">IF(HE28&lt;=$HC$1-1,IF(HF28&lt;&gt;HF27,INDEX($M$6:$GK$185,1,HG28+1),INDEX($M$6:$GK$185,MIN(HG28,HG27)+1,MAX(HG28,HG27)+1))+IF(HF28&lt;&gt;HF29,INDEX($M$6:$GK$185,1,HG28+1),0),"")</f>
        <v>0.2</v>
      </c>
      <c r="HI28" s="50">
        <f t="shared" ca="1" si="4"/>
        <v>1.25</v>
      </c>
      <c r="HJ28" s="259"/>
      <c r="HK28" s="49"/>
      <c r="HL28" s="49"/>
      <c r="HM28" s="49"/>
      <c r="HN28" s="7"/>
      <c r="HP28" s="161">
        <v>23</v>
      </c>
      <c r="HQ28" s="163" t="str">
        <f t="shared" si="19"/>
        <v>,-23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8" s="164" t="str">
        <f t="shared" si="20"/>
        <v>,-23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1,45,33,49,46,44,43,53,48,47,41,40,42,39,38,</v>
      </c>
      <c r="HS28" s="105" t="str">
        <f t="shared" si="21"/>
        <v>23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1,45,33,49,46,44,43,53,48,47,41,40,42,39,38,</v>
      </c>
      <c r="HT28" s="143" t="str">
        <v>1199993.53,2.5,0</v>
      </c>
      <c r="HU28" s="161">
        <f t="shared" si="22"/>
        <v>11</v>
      </c>
      <c r="HV28" s="161">
        <f t="shared" si="23"/>
        <v>15</v>
      </c>
      <c r="HW28" s="161">
        <f t="shared" si="24"/>
        <v>1199993.53</v>
      </c>
      <c r="HX28" s="161">
        <f t="shared" si="25"/>
        <v>2.5</v>
      </c>
      <c r="HY28" s="161">
        <f t="shared" si="26"/>
        <v>0</v>
      </c>
      <c r="HZ28" s="161">
        <f t="shared" si="27"/>
        <v>1199993.53</v>
      </c>
      <c r="IA28" s="174">
        <f t="shared" si="28"/>
        <v>23</v>
      </c>
      <c r="IB28" s="173" t="str">
        <f t="shared" ca="1" si="54"/>
        <v>2445.7 at i=  163</v>
      </c>
      <c r="IC28" s="56">
        <f t="shared" ca="1" si="55"/>
        <v>7</v>
      </c>
      <c r="ID28" s="167">
        <f t="shared" ca="1" si="56"/>
        <v>2445.6999999999998</v>
      </c>
      <c r="IE28" s="186" t="str">
        <f t="shared" ca="1" si="32"/>
        <v xml:space="preserve"> Reposition index 23 between indices 24 and 45</v>
      </c>
      <c r="IF28" s="90"/>
      <c r="IG28" s="90"/>
      <c r="IH28" s="91"/>
      <c r="II28" s="90"/>
      <c r="IJ28" s="121">
        <f t="shared" si="57"/>
        <v>23</v>
      </c>
      <c r="IK28" s="1">
        <f t="shared" ca="1" si="58"/>
        <v>33</v>
      </c>
      <c r="IL28" s="137">
        <f t="shared" ca="1" si="59"/>
        <v>2474.3000000000002</v>
      </c>
      <c r="IS28" s="70">
        <v>22</v>
      </c>
      <c r="IT28" s="70">
        <f t="shared" si="46"/>
        <v>66</v>
      </c>
      <c r="IU28" s="147">
        <f t="shared" si="52"/>
        <v>62</v>
      </c>
      <c r="IV28" s="1">
        <f t="shared" si="47"/>
        <v>62</v>
      </c>
      <c r="IW28" s="9">
        <f t="shared" si="48"/>
        <v>22</v>
      </c>
    </row>
    <row r="29" spans="1:257" ht="17" thickBot="1" x14ac:dyDescent="0.25">
      <c r="A29" s="287">
        <v>1.25</v>
      </c>
      <c r="B29" s="1">
        <v>24</v>
      </c>
      <c r="C29" s="7" t="str">
        <f t="shared" si="6"/>
        <v/>
      </c>
      <c r="D29" s="94"/>
      <c r="E29" s="34" t="str">
        <f t="shared" si="0"/>
        <v/>
      </c>
      <c r="F29" s="1" t="str">
        <f t="shared" ca="1" si="7"/>
        <v/>
      </c>
      <c r="G29" s="1"/>
      <c r="K29" s="9">
        <v>23</v>
      </c>
      <c r="L29" s="3">
        <v>23</v>
      </c>
      <c r="M29" s="296"/>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4" t="s">
        <v>17</v>
      </c>
      <c r="AK29" s="295">
        <v>4.38</v>
      </c>
      <c r="AL29" s="295">
        <v>5.47</v>
      </c>
      <c r="AM29" s="295">
        <v>5.23</v>
      </c>
      <c r="AN29" s="295">
        <v>3.75</v>
      </c>
      <c r="AO29" s="295">
        <v>3.69</v>
      </c>
      <c r="AP29" s="295">
        <v>15.47</v>
      </c>
      <c r="AQ29" s="295">
        <v>3.22</v>
      </c>
      <c r="AR29" s="295">
        <v>3.83</v>
      </c>
      <c r="AS29" s="295">
        <v>3.12</v>
      </c>
      <c r="AT29" s="278">
        <v>99999</v>
      </c>
      <c r="AU29" s="278">
        <v>99999</v>
      </c>
      <c r="AV29" s="278">
        <v>99999</v>
      </c>
      <c r="AW29" s="278">
        <v>99999</v>
      </c>
      <c r="AX29" s="278">
        <v>99999</v>
      </c>
      <c r="AY29" s="278">
        <v>99999</v>
      </c>
      <c r="AZ29" s="278">
        <v>99999</v>
      </c>
      <c r="BA29" s="278">
        <v>99999</v>
      </c>
      <c r="BB29" s="278">
        <v>99999</v>
      </c>
      <c r="BC29" s="278">
        <v>99999</v>
      </c>
      <c r="BD29" s="278">
        <v>99999</v>
      </c>
      <c r="BE29" s="278">
        <v>99999</v>
      </c>
      <c r="BF29" s="278">
        <v>99999</v>
      </c>
      <c r="BG29" s="278">
        <v>99999</v>
      </c>
      <c r="BH29" s="278">
        <v>99999</v>
      </c>
      <c r="BI29" s="278">
        <v>99999</v>
      </c>
      <c r="BJ29" s="278">
        <v>99999</v>
      </c>
      <c r="BK29" s="278">
        <v>99999</v>
      </c>
      <c r="BL29" s="278">
        <v>99999</v>
      </c>
      <c r="BM29" s="278">
        <v>99999</v>
      </c>
      <c r="BN29" s="278">
        <v>99999</v>
      </c>
      <c r="BO29" s="278">
        <v>99999</v>
      </c>
      <c r="BP29" s="278">
        <v>99999</v>
      </c>
      <c r="BQ29" s="278">
        <v>99999</v>
      </c>
      <c r="BR29" s="278">
        <v>99999</v>
      </c>
      <c r="BS29" s="278">
        <v>99999</v>
      </c>
      <c r="BT29" s="278">
        <v>99999</v>
      </c>
      <c r="BU29" s="278">
        <v>99999</v>
      </c>
      <c r="BV29" s="278">
        <v>99999</v>
      </c>
      <c r="BW29" s="278">
        <v>99999</v>
      </c>
      <c r="BX29" s="278">
        <v>99999</v>
      </c>
      <c r="BY29" s="278">
        <v>99999</v>
      </c>
      <c r="BZ29" s="278">
        <v>99999</v>
      </c>
      <c r="CA29" s="278">
        <v>99999</v>
      </c>
      <c r="CB29" s="278">
        <v>99999</v>
      </c>
      <c r="CC29" s="278">
        <v>99999</v>
      </c>
      <c r="CD29" s="278">
        <v>99999</v>
      </c>
      <c r="CE29" s="278">
        <v>99999</v>
      </c>
      <c r="CF29" s="278">
        <v>99999</v>
      </c>
      <c r="CG29" s="278">
        <v>99999</v>
      </c>
      <c r="CH29" s="278">
        <v>99999</v>
      </c>
      <c r="CI29" s="278">
        <v>99999</v>
      </c>
      <c r="CJ29" s="278">
        <v>99999</v>
      </c>
      <c r="CK29" s="278">
        <v>99999</v>
      </c>
      <c r="CL29" s="278">
        <v>99999</v>
      </c>
      <c r="CM29" s="278">
        <v>99999</v>
      </c>
      <c r="CN29" s="278">
        <v>99999</v>
      </c>
      <c r="CO29" s="278">
        <v>99999</v>
      </c>
      <c r="CP29" s="278">
        <v>99999</v>
      </c>
      <c r="CQ29" s="278">
        <v>99999</v>
      </c>
      <c r="CR29" s="278">
        <v>99999</v>
      </c>
      <c r="CS29" s="278">
        <v>99999</v>
      </c>
      <c r="CT29" s="278">
        <v>99999</v>
      </c>
      <c r="CU29" s="278">
        <v>99999</v>
      </c>
      <c r="CV29" s="278">
        <v>99999</v>
      </c>
      <c r="CW29" s="278">
        <v>99999</v>
      </c>
      <c r="CX29" s="278">
        <v>99999</v>
      </c>
      <c r="CY29" s="278">
        <v>99999</v>
      </c>
      <c r="CZ29" s="278">
        <v>99999</v>
      </c>
      <c r="DA29" s="278">
        <v>99999</v>
      </c>
      <c r="DB29" s="278">
        <v>99999</v>
      </c>
      <c r="DC29" s="278">
        <v>99999</v>
      </c>
      <c r="DD29" s="278">
        <v>99999</v>
      </c>
      <c r="DE29" s="278">
        <v>99999</v>
      </c>
      <c r="DF29" s="278">
        <v>99999</v>
      </c>
      <c r="DG29" s="278">
        <v>99999</v>
      </c>
      <c r="DH29" s="278">
        <v>99999</v>
      </c>
      <c r="DI29" s="278">
        <v>99999</v>
      </c>
      <c r="DJ29" s="278"/>
      <c r="DK29" s="278"/>
      <c r="DL29" s="278"/>
      <c r="DM29" s="278"/>
      <c r="DN29" s="278"/>
      <c r="DO29" s="278"/>
      <c r="DP29" s="278"/>
      <c r="DQ29" s="278"/>
      <c r="DR29" s="278"/>
      <c r="DS29" s="278"/>
      <c r="DT29" s="278"/>
      <c r="DU29" s="278"/>
      <c r="DV29" s="278"/>
      <c r="DW29" s="278"/>
      <c r="DX29" s="278"/>
      <c r="DY29" s="278"/>
      <c r="DZ29" s="278"/>
      <c r="EA29" s="278"/>
      <c r="EB29" s="278"/>
      <c r="EC29" s="278"/>
      <c r="ED29" s="278"/>
      <c r="EE29" s="278"/>
      <c r="EF29" s="278"/>
      <c r="EG29" s="278"/>
      <c r="EH29" s="278"/>
      <c r="EI29" s="278"/>
      <c r="EJ29" s="278"/>
      <c r="EK29" s="278"/>
      <c r="EL29" s="278"/>
      <c r="EM29" s="278"/>
      <c r="EN29" s="278"/>
      <c r="EO29" s="278"/>
      <c r="EP29" s="278"/>
      <c r="EQ29" s="278"/>
      <c r="ER29" s="278"/>
      <c r="ES29" s="278"/>
      <c r="ET29" s="278"/>
      <c r="EU29" s="278"/>
      <c r="EV29" s="278"/>
      <c r="EW29" s="278"/>
      <c r="EX29" s="278"/>
      <c r="EY29" s="278"/>
      <c r="EZ29" s="278"/>
      <c r="FA29" s="278"/>
      <c r="FB29" s="278"/>
      <c r="FC29" s="278"/>
      <c r="FD29" s="278"/>
      <c r="FE29" s="278"/>
      <c r="FF29" s="278"/>
      <c r="FG29" s="278"/>
      <c r="FH29" s="278"/>
      <c r="FI29" s="278"/>
      <c r="FJ29" s="278"/>
      <c r="FK29" s="278"/>
      <c r="FL29" s="278"/>
      <c r="FM29" s="278"/>
      <c r="FN29" s="278"/>
      <c r="FO29" s="278"/>
      <c r="FP29" s="278"/>
      <c r="FQ29" s="278"/>
      <c r="FR29" s="278"/>
      <c r="FS29" s="278"/>
      <c r="FT29" s="278"/>
      <c r="FU29" s="278"/>
      <c r="FV29" s="278"/>
      <c r="FW29" s="278"/>
      <c r="FX29" s="278"/>
      <c r="FY29" s="278"/>
      <c r="FZ29" s="278"/>
      <c r="GA29" s="278"/>
      <c r="GB29" s="278"/>
      <c r="GC29" s="278"/>
      <c r="GD29" s="278"/>
      <c r="GE29" s="278"/>
      <c r="GF29" s="278"/>
      <c r="GG29" s="278"/>
      <c r="GH29" s="278"/>
      <c r="GI29" s="150">
        <v>99999</v>
      </c>
      <c r="GJ29" s="150">
        <v>99999</v>
      </c>
      <c r="GK29" s="150">
        <v>99999</v>
      </c>
      <c r="GL29" s="48">
        <v>23</v>
      </c>
      <c r="GM29" s="101"/>
      <c r="GN29" s="99">
        <f t="shared" si="53"/>
        <v>82</v>
      </c>
      <c r="GO29" s="99">
        <f t="shared" si="39"/>
        <v>84</v>
      </c>
      <c r="GP29" s="50"/>
      <c r="GQ29" s="101" t="str">
        <f t="shared" si="50"/>
        <v>174</v>
      </c>
      <c r="GR29" s="104" t="str">
        <f t="shared" si="40"/>
        <v>163</v>
      </c>
      <c r="GS29" s="50">
        <f t="shared" si="10"/>
        <v>24</v>
      </c>
      <c r="GT29" s="7"/>
      <c r="GU29" s="175" t="str">
        <f t="shared" si="41"/>
        <v>1,2,98,70,68,67,66,65,60,63,64,62,61,158,156,157,177,161,160,162,176,175,174,100,163,164,172,173,140,141,145,146,147,137,138,139,153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29" s="171" t="str">
        <v>1199993.14,2.5,0</v>
      </c>
      <c r="GW29" s="101">
        <f t="shared" si="11"/>
        <v>11</v>
      </c>
      <c r="GX29" s="101">
        <f t="shared" si="12"/>
        <v>15</v>
      </c>
      <c r="GY29" s="167">
        <f t="shared" si="1"/>
        <v>1199993.1399999999</v>
      </c>
      <c r="GZ29" s="99">
        <f t="shared" si="13"/>
        <v>2.5</v>
      </c>
      <c r="HA29" s="99">
        <f t="shared" si="2"/>
        <v>0</v>
      </c>
      <c r="HB29" s="248" t="str">
        <f t="shared" si="3"/>
        <v>FEAS.</v>
      </c>
      <c r="HC29" s="50"/>
      <c r="HD29" s="246">
        <f t="shared" si="14"/>
        <v>65</v>
      </c>
      <c r="HE29" s="50">
        <v>24</v>
      </c>
      <c r="HF29" s="173">
        <f t="shared" si="15"/>
        <v>1</v>
      </c>
      <c r="HG29" s="101">
        <f t="shared" si="16"/>
        <v>24</v>
      </c>
      <c r="HH29" s="285" cm="1">
        <f t="array" ref="HH29">IF(HE29&lt;=$HC$1-1,IF(HF29&lt;&gt;HF28,INDEX($M$6:$GK$185,1,HG29+1),INDEX($M$6:$GK$185,MIN(HG29,HG28)+1,MAX(HG29,HG28)+1))+IF(HF29&lt;&gt;HF30,INDEX($M$6:$GK$185,1,HG29+1),0),"")</f>
        <v>7.0000000000000007E-2</v>
      </c>
      <c r="HI29" s="50">
        <f t="shared" ca="1" si="4"/>
        <v>1.25</v>
      </c>
      <c r="HJ29" s="259"/>
      <c r="HK29" s="49"/>
      <c r="HL29" s="49"/>
      <c r="HM29" s="49"/>
      <c r="HN29" s="7"/>
      <c r="HP29" s="161">
        <v>24</v>
      </c>
      <c r="HQ29" s="163" t="str">
        <f t="shared" si="19"/>
        <v>,-24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29" s="164" t="str">
        <f t="shared" si="20"/>
        <v>,-24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1,23,45,33,49,46,44,43,53,48,47,41,40,42,39,38,</v>
      </c>
      <c r="HS29" s="105" t="str">
        <f t="shared" si="21"/>
        <v>24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1,23,45,33,49,46,44,43,53,48,47,41,40,42,39,38,</v>
      </c>
      <c r="HT29" s="143" t="str">
        <v>1199994.91,2.5,0</v>
      </c>
      <c r="HU29" s="161">
        <f t="shared" si="22"/>
        <v>11</v>
      </c>
      <c r="HV29" s="161">
        <f t="shared" si="23"/>
        <v>15</v>
      </c>
      <c r="HW29" s="161">
        <f t="shared" si="24"/>
        <v>1199994.9099999999</v>
      </c>
      <c r="HX29" s="161">
        <f t="shared" si="25"/>
        <v>2.5</v>
      </c>
      <c r="HY29" s="161">
        <f t="shared" si="26"/>
        <v>0</v>
      </c>
      <c r="HZ29" s="161">
        <f t="shared" si="27"/>
        <v>1199994.9099999999</v>
      </c>
      <c r="IA29" s="174">
        <f t="shared" si="28"/>
        <v>24</v>
      </c>
      <c r="IB29" s="173" t="str">
        <f t="shared" ca="1" si="54"/>
        <v>2445.7 at i=  162</v>
      </c>
      <c r="IC29" s="56">
        <f t="shared" ca="1" si="55"/>
        <v>7</v>
      </c>
      <c r="ID29" s="167">
        <f t="shared" ca="1" si="56"/>
        <v>2445.6999999999998</v>
      </c>
      <c r="IE29" s="186" t="str">
        <f t="shared" ca="1" si="32"/>
        <v xml:space="preserve"> Reposition index 24 between indices 31 and 23</v>
      </c>
      <c r="IF29" s="90"/>
      <c r="IG29" s="90"/>
      <c r="IH29" s="90"/>
      <c r="II29" s="90"/>
      <c r="IJ29" s="121">
        <f t="shared" si="57"/>
        <v>24</v>
      </c>
      <c r="IK29" s="1">
        <f t="shared" ca="1" si="58"/>
        <v>32</v>
      </c>
      <c r="IL29" s="137">
        <f t="shared" ca="1" si="59"/>
        <v>2472.8000000000002</v>
      </c>
      <c r="IS29" s="70">
        <v>23</v>
      </c>
      <c r="IT29" s="70">
        <f t="shared" si="46"/>
        <v>69</v>
      </c>
      <c r="IU29" s="147">
        <f t="shared" si="52"/>
        <v>63</v>
      </c>
      <c r="IV29" s="1">
        <f t="shared" si="47"/>
        <v>63</v>
      </c>
      <c r="IW29" s="9">
        <f t="shared" si="48"/>
        <v>23</v>
      </c>
    </row>
    <row r="30" spans="1:257" ht="17" thickBot="1" x14ac:dyDescent="0.25">
      <c r="A30" s="287">
        <v>1.25</v>
      </c>
      <c r="B30" s="1">
        <v>25</v>
      </c>
      <c r="C30" s="7" t="str">
        <f t="shared" si="6"/>
        <v/>
      </c>
      <c r="D30" s="94"/>
      <c r="E30" s="34" t="str">
        <f t="shared" si="0"/>
        <v/>
      </c>
      <c r="F30" s="1" t="str">
        <f t="shared" ca="1" si="7"/>
        <v/>
      </c>
      <c r="G30" s="1"/>
      <c r="K30" s="9">
        <v>24</v>
      </c>
      <c r="L30" s="3">
        <v>24</v>
      </c>
      <c r="M30" s="296"/>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4" t="s">
        <v>17</v>
      </c>
      <c r="AL30" s="295">
        <v>0.72</v>
      </c>
      <c r="AM30" s="295">
        <v>4.91</v>
      </c>
      <c r="AN30" s="295">
        <v>3.33</v>
      </c>
      <c r="AO30" s="295">
        <v>8.2799999999999994</v>
      </c>
      <c r="AP30" s="295">
        <v>9.9600000000000009</v>
      </c>
      <c r="AQ30" s="295">
        <v>7.82</v>
      </c>
      <c r="AR30" s="295">
        <v>0.8</v>
      </c>
      <c r="AS30" s="295">
        <v>7.52</v>
      </c>
      <c r="AT30" s="278">
        <v>99999</v>
      </c>
      <c r="AU30" s="278">
        <v>99999</v>
      </c>
      <c r="AV30" s="278">
        <v>99999</v>
      </c>
      <c r="AW30" s="278">
        <v>99999</v>
      </c>
      <c r="AX30" s="278">
        <v>99999</v>
      </c>
      <c r="AY30" s="278">
        <v>99999</v>
      </c>
      <c r="AZ30" s="278">
        <v>99999</v>
      </c>
      <c r="BA30" s="278">
        <v>99999</v>
      </c>
      <c r="BB30" s="278">
        <v>99999</v>
      </c>
      <c r="BC30" s="278">
        <v>99999</v>
      </c>
      <c r="BD30" s="278">
        <v>99999</v>
      </c>
      <c r="BE30" s="278">
        <v>99999</v>
      </c>
      <c r="BF30" s="278">
        <v>99999</v>
      </c>
      <c r="BG30" s="278">
        <v>99999</v>
      </c>
      <c r="BH30" s="278">
        <v>99999</v>
      </c>
      <c r="BI30" s="278">
        <v>99999</v>
      </c>
      <c r="BJ30" s="278">
        <v>99999</v>
      </c>
      <c r="BK30" s="278">
        <v>99999</v>
      </c>
      <c r="BL30" s="278">
        <v>99999</v>
      </c>
      <c r="BM30" s="278">
        <v>99999</v>
      </c>
      <c r="BN30" s="278">
        <v>99999</v>
      </c>
      <c r="BO30" s="278">
        <v>99999</v>
      </c>
      <c r="BP30" s="278">
        <v>99999</v>
      </c>
      <c r="BQ30" s="278">
        <v>99999</v>
      </c>
      <c r="BR30" s="278">
        <v>99999</v>
      </c>
      <c r="BS30" s="278">
        <v>99999</v>
      </c>
      <c r="BT30" s="278">
        <v>99999</v>
      </c>
      <c r="BU30" s="278">
        <v>99999</v>
      </c>
      <c r="BV30" s="278">
        <v>99999</v>
      </c>
      <c r="BW30" s="278">
        <v>99999</v>
      </c>
      <c r="BX30" s="278">
        <v>99999</v>
      </c>
      <c r="BY30" s="278">
        <v>99999</v>
      </c>
      <c r="BZ30" s="278">
        <v>99999</v>
      </c>
      <c r="CA30" s="278">
        <v>99999</v>
      </c>
      <c r="CB30" s="278">
        <v>99999</v>
      </c>
      <c r="CC30" s="278">
        <v>99999</v>
      </c>
      <c r="CD30" s="278">
        <v>99999</v>
      </c>
      <c r="CE30" s="278">
        <v>99999</v>
      </c>
      <c r="CF30" s="278">
        <v>99999</v>
      </c>
      <c r="CG30" s="278">
        <v>99999</v>
      </c>
      <c r="CH30" s="278">
        <v>99999</v>
      </c>
      <c r="CI30" s="278">
        <v>99999</v>
      </c>
      <c r="CJ30" s="278">
        <v>99999</v>
      </c>
      <c r="CK30" s="278">
        <v>99999</v>
      </c>
      <c r="CL30" s="278">
        <v>99999</v>
      </c>
      <c r="CM30" s="278">
        <v>99999</v>
      </c>
      <c r="CN30" s="278">
        <v>99999</v>
      </c>
      <c r="CO30" s="278">
        <v>99999</v>
      </c>
      <c r="CP30" s="278">
        <v>99999</v>
      </c>
      <c r="CQ30" s="278">
        <v>99999</v>
      </c>
      <c r="CR30" s="278">
        <v>99999</v>
      </c>
      <c r="CS30" s="278">
        <v>99999</v>
      </c>
      <c r="CT30" s="278">
        <v>99999</v>
      </c>
      <c r="CU30" s="278">
        <v>99999</v>
      </c>
      <c r="CV30" s="278">
        <v>99999</v>
      </c>
      <c r="CW30" s="278">
        <v>99999</v>
      </c>
      <c r="CX30" s="278">
        <v>99999</v>
      </c>
      <c r="CY30" s="278">
        <v>99999</v>
      </c>
      <c r="CZ30" s="278">
        <v>99999</v>
      </c>
      <c r="DA30" s="278">
        <v>99999</v>
      </c>
      <c r="DB30" s="278">
        <v>99999</v>
      </c>
      <c r="DC30" s="278">
        <v>99999</v>
      </c>
      <c r="DD30" s="278">
        <v>99999</v>
      </c>
      <c r="DE30" s="278">
        <v>99999</v>
      </c>
      <c r="DF30" s="278">
        <v>99999</v>
      </c>
      <c r="DG30" s="278">
        <v>99999</v>
      </c>
      <c r="DH30" s="278">
        <v>99999</v>
      </c>
      <c r="DI30" s="278">
        <v>99999</v>
      </c>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278"/>
      <c r="ES30" s="278"/>
      <c r="ET30" s="278"/>
      <c r="EU30" s="278"/>
      <c r="EV30" s="278"/>
      <c r="EW30" s="278"/>
      <c r="EX30" s="278"/>
      <c r="EY30" s="278"/>
      <c r="EZ30" s="278"/>
      <c r="FA30" s="278"/>
      <c r="FB30" s="278"/>
      <c r="FC30" s="278"/>
      <c r="FD30" s="278"/>
      <c r="FE30" s="278"/>
      <c r="FF30" s="278"/>
      <c r="FG30" s="278"/>
      <c r="FH30" s="278"/>
      <c r="FI30" s="278"/>
      <c r="FJ30" s="278"/>
      <c r="FK30" s="278"/>
      <c r="FL30" s="278"/>
      <c r="FM30" s="278"/>
      <c r="FN30" s="278"/>
      <c r="FO30" s="278"/>
      <c r="FP30" s="278"/>
      <c r="FQ30" s="278"/>
      <c r="FR30" s="278"/>
      <c r="FS30" s="278"/>
      <c r="FT30" s="278"/>
      <c r="FU30" s="278"/>
      <c r="FV30" s="278"/>
      <c r="FW30" s="278"/>
      <c r="FX30" s="278"/>
      <c r="FY30" s="278"/>
      <c r="FZ30" s="278"/>
      <c r="GA30" s="278"/>
      <c r="GB30" s="278"/>
      <c r="GC30" s="278"/>
      <c r="GD30" s="278"/>
      <c r="GE30" s="278"/>
      <c r="GF30" s="278"/>
      <c r="GG30" s="278"/>
      <c r="GH30" s="278"/>
      <c r="GI30" s="150">
        <v>99999</v>
      </c>
      <c r="GJ30" s="150">
        <v>99999</v>
      </c>
      <c r="GK30" s="150">
        <v>99999</v>
      </c>
      <c r="GL30" s="48">
        <v>24</v>
      </c>
      <c r="GM30" s="101"/>
      <c r="GN30" s="99">
        <f t="shared" si="53"/>
        <v>86</v>
      </c>
      <c r="GO30" s="99">
        <f t="shared" si="39"/>
        <v>88</v>
      </c>
      <c r="GP30" s="50"/>
      <c r="GQ30" s="101" t="str">
        <f t="shared" si="50"/>
        <v>163</v>
      </c>
      <c r="GR30" s="104" t="str">
        <f t="shared" si="40"/>
        <v>164</v>
      </c>
      <c r="GS30" s="50">
        <f t="shared" si="10"/>
        <v>25</v>
      </c>
      <c r="GT30" s="7"/>
      <c r="GU30" s="175" t="str">
        <f t="shared" si="41"/>
        <v>1,2,98,70,68,67,66,65,60,63,64,62,61,158,156,157,177,161,160,162,176,175,174,163,100,164,172,173,140,141,145,146,147,137,138,139,153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0" s="171" t="str">
        <v>1199993.14,2.5,0</v>
      </c>
      <c r="GW30" s="101">
        <f t="shared" si="11"/>
        <v>11</v>
      </c>
      <c r="GX30" s="101">
        <f t="shared" si="12"/>
        <v>15</v>
      </c>
      <c r="GY30" s="167">
        <f t="shared" si="1"/>
        <v>1199993.1399999999</v>
      </c>
      <c r="GZ30" s="99">
        <f t="shared" si="13"/>
        <v>2.5</v>
      </c>
      <c r="HA30" s="99">
        <f t="shared" si="2"/>
        <v>0</v>
      </c>
      <c r="HB30" s="248" t="str">
        <f t="shared" si="3"/>
        <v>FEAS.</v>
      </c>
      <c r="HC30" s="50"/>
      <c r="HD30" s="246">
        <f t="shared" si="14"/>
        <v>68</v>
      </c>
      <c r="HE30" s="50">
        <v>25</v>
      </c>
      <c r="HF30" s="173">
        <f t="shared" si="15"/>
        <v>1</v>
      </c>
      <c r="HG30" s="101">
        <f t="shared" si="16"/>
        <v>10</v>
      </c>
      <c r="HH30" s="285" cm="1">
        <f t="array" ref="HH30">IF(HE30&lt;=$HC$1-1,IF(HF30&lt;&gt;HF29,INDEX($M$6:$GK$185,1,HG30+1),INDEX($M$6:$GK$185,MIN(HG30,HG29)+1,MAX(HG30,HG29)+1))+IF(HF30&lt;&gt;HF31,INDEX($M$6:$GK$185,1,HG30+1),0),"")</f>
        <v>0.18</v>
      </c>
      <c r="HI30" s="50">
        <f t="shared" ca="1" si="4"/>
        <v>1.25</v>
      </c>
      <c r="HJ30" s="259"/>
      <c r="HK30" s="49"/>
      <c r="HL30" s="49"/>
      <c r="HM30" s="49"/>
      <c r="HN30" s="7"/>
      <c r="HP30" s="161">
        <v>25</v>
      </c>
      <c r="HQ30" s="163" t="str">
        <f t="shared" si="19"/>
        <v>,-25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0" s="164" t="str">
        <f t="shared" si="20"/>
        <v>,-25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1,22,34,21,35,32,26,130,136,135,150,151,149,148,144,143,142,171,170,169,168,167,166,165,159,155,154,31,24,23,45,33,49,46,44,43,53,48,47,41,40,42,39,38,</v>
      </c>
      <c r="HS30" s="105" t="str">
        <f t="shared" si="21"/>
        <v>25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1,22,34,21,35,32,26,130,136,135,150,151,149,148,144,143,142,171,170,169,168,167,166,165,159,155,154,31,24,23,45,33,49,46,44,43,53,48,47,41,40,42,39,38,</v>
      </c>
      <c r="HT30" s="143" t="str">
        <v>1199994.41,2.5,0</v>
      </c>
      <c r="HU30" s="161">
        <f t="shared" si="22"/>
        <v>11</v>
      </c>
      <c r="HV30" s="161">
        <f t="shared" si="23"/>
        <v>15</v>
      </c>
      <c r="HW30" s="161">
        <f t="shared" si="24"/>
        <v>1199994.4099999999</v>
      </c>
      <c r="HX30" s="161">
        <f t="shared" si="25"/>
        <v>2.5</v>
      </c>
      <c r="HY30" s="161">
        <f t="shared" si="26"/>
        <v>0</v>
      </c>
      <c r="HZ30" s="161">
        <f t="shared" si="27"/>
        <v>1199994.4099999999</v>
      </c>
      <c r="IA30" s="174">
        <f t="shared" si="28"/>
        <v>25</v>
      </c>
      <c r="IB30" s="173" t="str">
        <f t="shared" ca="1" si="54"/>
        <v>2445.7 at i=  134</v>
      </c>
      <c r="IC30" s="56">
        <f t="shared" ca="1" si="55"/>
        <v>7</v>
      </c>
      <c r="ID30" s="167">
        <f t="shared" ca="1" si="56"/>
        <v>2445.6999999999998</v>
      </c>
      <c r="IE30" s="186" t="str">
        <f t="shared" ca="1" si="32"/>
        <v xml:space="preserve"> Reposition index 25 between indices 101 and 22</v>
      </c>
      <c r="IF30" s="90"/>
      <c r="IG30" s="90"/>
      <c r="IH30" s="91"/>
      <c r="II30" s="90"/>
      <c r="IJ30" s="121">
        <f t="shared" si="57"/>
        <v>25</v>
      </c>
      <c r="IK30" s="1">
        <f t="shared" ca="1" si="58"/>
        <v>11</v>
      </c>
      <c r="IL30" s="137">
        <f t="shared" ca="1" si="59"/>
        <v>2477.3000000000002</v>
      </c>
      <c r="IS30" s="70">
        <v>24</v>
      </c>
      <c r="IT30" s="70">
        <f t="shared" si="46"/>
        <v>72</v>
      </c>
      <c r="IU30" s="147">
        <f t="shared" si="52"/>
        <v>64</v>
      </c>
      <c r="IV30" s="1">
        <f t="shared" si="47"/>
        <v>64</v>
      </c>
      <c r="IW30" s="9">
        <f t="shared" si="48"/>
        <v>24</v>
      </c>
    </row>
    <row r="31" spans="1:257" ht="17" thickBot="1" x14ac:dyDescent="0.25">
      <c r="A31" s="287">
        <v>1.25</v>
      </c>
      <c r="B31" s="1">
        <v>26</v>
      </c>
      <c r="C31" s="7" t="str">
        <f t="shared" si="6"/>
        <v/>
      </c>
      <c r="D31" s="94"/>
      <c r="E31" s="34" t="str">
        <f t="shared" si="0"/>
        <v/>
      </c>
      <c r="F31" s="1" t="str">
        <f t="shared" ca="1" si="7"/>
        <v/>
      </c>
      <c r="G31" s="1"/>
      <c r="K31" s="9">
        <v>25</v>
      </c>
      <c r="L31" s="3">
        <v>25</v>
      </c>
      <c r="M31" s="296"/>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4" t="s">
        <v>17</v>
      </c>
      <c r="AM31" s="295">
        <v>4.9000000000000004</v>
      </c>
      <c r="AN31" s="295">
        <v>3.31</v>
      </c>
      <c r="AO31" s="295">
        <v>8.1</v>
      </c>
      <c r="AP31" s="295">
        <v>10</v>
      </c>
      <c r="AQ31" s="295">
        <v>7.63</v>
      </c>
      <c r="AR31" s="295">
        <v>0.68</v>
      </c>
      <c r="AS31" s="295">
        <v>7.51</v>
      </c>
      <c r="AT31" s="278">
        <v>99999</v>
      </c>
      <c r="AU31" s="278">
        <v>99999</v>
      </c>
      <c r="AV31" s="278">
        <v>99999</v>
      </c>
      <c r="AW31" s="278">
        <v>99999</v>
      </c>
      <c r="AX31" s="278">
        <v>99999</v>
      </c>
      <c r="AY31" s="278">
        <v>99999</v>
      </c>
      <c r="AZ31" s="278">
        <v>99999</v>
      </c>
      <c r="BA31" s="278">
        <v>99999</v>
      </c>
      <c r="BB31" s="278">
        <v>99999</v>
      </c>
      <c r="BC31" s="278">
        <v>99999</v>
      </c>
      <c r="BD31" s="278">
        <v>99999</v>
      </c>
      <c r="BE31" s="278">
        <v>99999</v>
      </c>
      <c r="BF31" s="278">
        <v>99999</v>
      </c>
      <c r="BG31" s="278">
        <v>99999</v>
      </c>
      <c r="BH31" s="278">
        <v>99999</v>
      </c>
      <c r="BI31" s="278">
        <v>99999</v>
      </c>
      <c r="BJ31" s="278">
        <v>99999</v>
      </c>
      <c r="BK31" s="278">
        <v>99999</v>
      </c>
      <c r="BL31" s="278">
        <v>99999</v>
      </c>
      <c r="BM31" s="278">
        <v>99999</v>
      </c>
      <c r="BN31" s="278">
        <v>99999</v>
      </c>
      <c r="BO31" s="278">
        <v>99999</v>
      </c>
      <c r="BP31" s="278">
        <v>99999</v>
      </c>
      <c r="BQ31" s="278">
        <v>99999</v>
      </c>
      <c r="BR31" s="278">
        <v>99999</v>
      </c>
      <c r="BS31" s="278">
        <v>99999</v>
      </c>
      <c r="BT31" s="278">
        <v>99999</v>
      </c>
      <c r="BU31" s="278">
        <v>99999</v>
      </c>
      <c r="BV31" s="278">
        <v>99999</v>
      </c>
      <c r="BW31" s="278">
        <v>99999</v>
      </c>
      <c r="BX31" s="278">
        <v>99999</v>
      </c>
      <c r="BY31" s="278">
        <v>99999</v>
      </c>
      <c r="BZ31" s="278">
        <v>99999</v>
      </c>
      <c r="CA31" s="278">
        <v>99999</v>
      </c>
      <c r="CB31" s="278">
        <v>99999</v>
      </c>
      <c r="CC31" s="278">
        <v>99999</v>
      </c>
      <c r="CD31" s="278">
        <v>99999</v>
      </c>
      <c r="CE31" s="278">
        <v>99999</v>
      </c>
      <c r="CF31" s="278">
        <v>99999</v>
      </c>
      <c r="CG31" s="278">
        <v>99999</v>
      </c>
      <c r="CH31" s="278">
        <v>99999</v>
      </c>
      <c r="CI31" s="278">
        <v>99999</v>
      </c>
      <c r="CJ31" s="278">
        <v>99999</v>
      </c>
      <c r="CK31" s="278">
        <v>99999</v>
      </c>
      <c r="CL31" s="278">
        <v>99999</v>
      </c>
      <c r="CM31" s="278">
        <v>99999</v>
      </c>
      <c r="CN31" s="278">
        <v>99999</v>
      </c>
      <c r="CO31" s="278">
        <v>99999</v>
      </c>
      <c r="CP31" s="278">
        <v>99999</v>
      </c>
      <c r="CQ31" s="278">
        <v>99999</v>
      </c>
      <c r="CR31" s="278">
        <v>99999</v>
      </c>
      <c r="CS31" s="278">
        <v>99999</v>
      </c>
      <c r="CT31" s="278">
        <v>99999</v>
      </c>
      <c r="CU31" s="278">
        <v>99999</v>
      </c>
      <c r="CV31" s="278">
        <v>99999</v>
      </c>
      <c r="CW31" s="278">
        <v>99999</v>
      </c>
      <c r="CX31" s="278">
        <v>99999</v>
      </c>
      <c r="CY31" s="278">
        <v>99999</v>
      </c>
      <c r="CZ31" s="278">
        <v>99999</v>
      </c>
      <c r="DA31" s="278">
        <v>99999</v>
      </c>
      <c r="DB31" s="278">
        <v>99999</v>
      </c>
      <c r="DC31" s="278">
        <v>99999</v>
      </c>
      <c r="DD31" s="278">
        <v>99999</v>
      </c>
      <c r="DE31" s="278">
        <v>99999</v>
      </c>
      <c r="DF31" s="278">
        <v>99999</v>
      </c>
      <c r="DG31" s="278">
        <v>99999</v>
      </c>
      <c r="DH31" s="278">
        <v>99999</v>
      </c>
      <c r="DI31" s="278">
        <v>99999</v>
      </c>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278"/>
      <c r="ES31" s="278"/>
      <c r="ET31" s="278"/>
      <c r="EU31" s="278"/>
      <c r="EV31" s="278"/>
      <c r="EW31" s="278"/>
      <c r="EX31" s="278"/>
      <c r="EY31" s="278"/>
      <c r="EZ31" s="278"/>
      <c r="FA31" s="278"/>
      <c r="FB31" s="278"/>
      <c r="FC31" s="278"/>
      <c r="FD31" s="278"/>
      <c r="FE31" s="278"/>
      <c r="FF31" s="278"/>
      <c r="FG31" s="278"/>
      <c r="FH31" s="278"/>
      <c r="FI31" s="278"/>
      <c r="FJ31" s="278"/>
      <c r="FK31" s="278"/>
      <c r="FL31" s="278"/>
      <c r="FM31" s="278"/>
      <c r="FN31" s="278"/>
      <c r="FO31" s="278"/>
      <c r="FP31" s="278"/>
      <c r="FQ31" s="278"/>
      <c r="FR31" s="278"/>
      <c r="FS31" s="278"/>
      <c r="FT31" s="278"/>
      <c r="FU31" s="278"/>
      <c r="FV31" s="278"/>
      <c r="FW31" s="278"/>
      <c r="FX31" s="278"/>
      <c r="FY31" s="278"/>
      <c r="FZ31" s="278"/>
      <c r="GA31" s="278"/>
      <c r="GB31" s="278"/>
      <c r="GC31" s="278"/>
      <c r="GD31" s="278"/>
      <c r="GE31" s="278"/>
      <c r="GF31" s="278"/>
      <c r="GG31" s="278"/>
      <c r="GH31" s="278"/>
      <c r="GI31" s="150">
        <v>99999</v>
      </c>
      <c r="GJ31" s="150">
        <v>99999</v>
      </c>
      <c r="GK31" s="150">
        <v>99999</v>
      </c>
      <c r="GL31" s="48">
        <v>25</v>
      </c>
      <c r="GM31" s="101"/>
      <c r="GN31" s="99">
        <f t="shared" si="53"/>
        <v>90</v>
      </c>
      <c r="GO31" s="99">
        <f t="shared" si="39"/>
        <v>92</v>
      </c>
      <c r="GP31" s="50"/>
      <c r="GQ31" s="101" t="str">
        <f t="shared" si="50"/>
        <v>164</v>
      </c>
      <c r="GR31" s="104" t="str">
        <f t="shared" si="40"/>
        <v>172</v>
      </c>
      <c r="GS31" s="50">
        <f t="shared" si="10"/>
        <v>26</v>
      </c>
      <c r="GT31" s="7"/>
      <c r="GU31" s="175" t="str">
        <f t="shared" si="41"/>
        <v>1,2,98,70,68,67,66,65,60,63,64,62,61,158,156,157,177,161,160,162,176,175,174,163,164,100,172,173,140,141,145,146,147,137,138,139,153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1" s="171" t="str">
        <v>1199993.14,2.5,0</v>
      </c>
      <c r="GW31" s="101">
        <f t="shared" si="11"/>
        <v>11</v>
      </c>
      <c r="GX31" s="101">
        <f t="shared" si="12"/>
        <v>15</v>
      </c>
      <c r="GY31" s="167">
        <f t="shared" si="1"/>
        <v>1199993.1399999999</v>
      </c>
      <c r="GZ31" s="99">
        <f t="shared" si="13"/>
        <v>2.5</v>
      </c>
      <c r="HA31" s="99">
        <f t="shared" si="2"/>
        <v>0</v>
      </c>
      <c r="HB31" s="248" t="str">
        <f t="shared" si="3"/>
        <v>FEAS.</v>
      </c>
      <c r="HC31" s="50"/>
      <c r="HD31" s="246">
        <f t="shared" si="14"/>
        <v>70</v>
      </c>
      <c r="HE31" s="50">
        <v>26</v>
      </c>
      <c r="HF31" s="173">
        <f t="shared" si="15"/>
        <v>1</v>
      </c>
      <c r="HG31" s="101">
        <f t="shared" si="16"/>
        <v>9</v>
      </c>
      <c r="HH31" s="285" cm="1">
        <f t="array" ref="HH31">IF(HE31&lt;=$HC$1-1,IF(HF31&lt;&gt;HF30,INDEX($M$6:$GK$185,1,HG31+1),INDEX($M$6:$GK$185,MIN(HG31,HG30)+1,MAX(HG31,HG30)+1))+IF(HF31&lt;&gt;HF32,INDEX($M$6:$GK$185,1,HG31+1),0),"")</f>
        <v>0.05</v>
      </c>
      <c r="HI31" s="50">
        <f t="shared" ca="1" si="4"/>
        <v>1.25</v>
      </c>
      <c r="HJ31" s="259"/>
      <c r="HK31" s="49"/>
      <c r="HL31" s="49"/>
      <c r="HM31" s="49"/>
      <c r="HN31" s="7"/>
      <c r="HP31" s="161">
        <v>26</v>
      </c>
      <c r="HQ31" s="163" t="str">
        <f t="shared" si="19"/>
        <v>,-26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1" s="164" t="str">
        <f t="shared" si="20"/>
        <v>,-26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1,130,136,135,150,151,149,148,144,143,142,171,170,169,168,167,166,165,159,155,154,31,24,23,45,33,49,46,44,43,53,48,47,41,40,42,39,38,</v>
      </c>
      <c r="HS31" s="105" t="str">
        <f t="shared" si="21"/>
        <v>26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1,130,136,135,150,151,149,148,144,143,142,171,170,169,168,167,166,165,159,155,154,31,24,23,45,33,49,46,44,43,53,48,47,41,40,42,39,38,</v>
      </c>
      <c r="HT31" s="143" t="str">
        <v>1199995.36,2.5,0</v>
      </c>
      <c r="HU31" s="161">
        <f t="shared" si="22"/>
        <v>11</v>
      </c>
      <c r="HV31" s="161">
        <f t="shared" si="23"/>
        <v>15</v>
      </c>
      <c r="HW31" s="161">
        <f t="shared" si="24"/>
        <v>1199995.3600000001</v>
      </c>
      <c r="HX31" s="161">
        <f t="shared" si="25"/>
        <v>2.5</v>
      </c>
      <c r="HY31" s="161">
        <f t="shared" si="26"/>
        <v>0</v>
      </c>
      <c r="HZ31" s="161">
        <f t="shared" si="27"/>
        <v>1199995.3600000001</v>
      </c>
      <c r="IA31" s="174">
        <f t="shared" si="28"/>
        <v>26</v>
      </c>
      <c r="IB31" s="173" t="str">
        <f t="shared" ca="1" si="54"/>
        <v>2445.3 at i=  120</v>
      </c>
      <c r="IC31" s="56">
        <f t="shared" ca="1" si="55"/>
        <v>7</v>
      </c>
      <c r="ID31" s="167">
        <f t="shared" ca="1" si="56"/>
        <v>2445.3000000000002</v>
      </c>
      <c r="IE31" s="186" t="str">
        <f t="shared" ca="1" si="32"/>
        <v xml:space="preserve"> Reposition index 26 between indices 35 and 129</v>
      </c>
      <c r="IF31" s="90"/>
      <c r="IG31" s="90"/>
      <c r="IH31" s="91"/>
      <c r="II31" s="90"/>
      <c r="IJ31" s="121">
        <f t="shared" si="57"/>
        <v>26</v>
      </c>
      <c r="IK31" s="1">
        <f t="shared" ca="1" si="58"/>
        <v>128</v>
      </c>
      <c r="IL31" s="137">
        <f t="shared" ca="1" si="59"/>
        <v>2464.6999999999998</v>
      </c>
      <c r="IS31" s="70">
        <v>25</v>
      </c>
      <c r="IT31" s="70">
        <f t="shared" si="46"/>
        <v>75</v>
      </c>
      <c r="IU31" s="147">
        <f t="shared" si="52"/>
        <v>65</v>
      </c>
      <c r="IV31" s="1">
        <f t="shared" si="47"/>
        <v>65</v>
      </c>
      <c r="IW31" s="9">
        <f t="shared" si="48"/>
        <v>25</v>
      </c>
    </row>
    <row r="32" spans="1:257" ht="17" thickBot="1" x14ac:dyDescent="0.25">
      <c r="A32" s="287">
        <v>1.25</v>
      </c>
      <c r="B32" s="1">
        <v>27</v>
      </c>
      <c r="C32" s="7" t="str">
        <f t="shared" si="6"/>
        <v/>
      </c>
      <c r="D32" s="94"/>
      <c r="E32" s="34" t="str">
        <f t="shared" si="0"/>
        <v/>
      </c>
      <c r="F32" s="1" t="str">
        <f t="shared" ca="1" si="7"/>
        <v/>
      </c>
      <c r="G32" s="1"/>
      <c r="K32" s="9">
        <v>26</v>
      </c>
      <c r="L32" s="3">
        <v>26</v>
      </c>
      <c r="M32" s="296"/>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4" t="s">
        <v>17</v>
      </c>
      <c r="AN32" s="295">
        <v>1.88</v>
      </c>
      <c r="AO32" s="295">
        <v>7.85</v>
      </c>
      <c r="AP32" s="295">
        <v>13.37</v>
      </c>
      <c r="AQ32" s="295">
        <v>7.39</v>
      </c>
      <c r="AR32" s="295">
        <v>4.3899999999999997</v>
      </c>
      <c r="AS32" s="295">
        <v>6.03</v>
      </c>
      <c r="AT32" s="278">
        <v>99999</v>
      </c>
      <c r="AU32" s="278">
        <v>99999</v>
      </c>
      <c r="AV32" s="278">
        <v>99999</v>
      </c>
      <c r="AW32" s="278">
        <v>99999</v>
      </c>
      <c r="AX32" s="278">
        <v>99999</v>
      </c>
      <c r="AY32" s="278">
        <v>99999</v>
      </c>
      <c r="AZ32" s="278">
        <v>99999</v>
      </c>
      <c r="BA32" s="278">
        <v>99999</v>
      </c>
      <c r="BB32" s="278">
        <v>99999</v>
      </c>
      <c r="BC32" s="278">
        <v>99999</v>
      </c>
      <c r="BD32" s="278">
        <v>99999</v>
      </c>
      <c r="BE32" s="278">
        <v>99999</v>
      </c>
      <c r="BF32" s="278">
        <v>99999</v>
      </c>
      <c r="BG32" s="278">
        <v>99999</v>
      </c>
      <c r="BH32" s="278">
        <v>99999</v>
      </c>
      <c r="BI32" s="278">
        <v>99999</v>
      </c>
      <c r="BJ32" s="278">
        <v>99999</v>
      </c>
      <c r="BK32" s="278">
        <v>99999</v>
      </c>
      <c r="BL32" s="278">
        <v>99999</v>
      </c>
      <c r="BM32" s="278">
        <v>99999</v>
      </c>
      <c r="BN32" s="278">
        <v>99999</v>
      </c>
      <c r="BO32" s="278">
        <v>99999</v>
      </c>
      <c r="BP32" s="278">
        <v>99999</v>
      </c>
      <c r="BQ32" s="278">
        <v>99999</v>
      </c>
      <c r="BR32" s="278">
        <v>99999</v>
      </c>
      <c r="BS32" s="278">
        <v>99999</v>
      </c>
      <c r="BT32" s="278">
        <v>99999</v>
      </c>
      <c r="BU32" s="278">
        <v>99999</v>
      </c>
      <c r="BV32" s="278">
        <v>99999</v>
      </c>
      <c r="BW32" s="278">
        <v>99999</v>
      </c>
      <c r="BX32" s="278">
        <v>99999</v>
      </c>
      <c r="BY32" s="278">
        <v>99999</v>
      </c>
      <c r="BZ32" s="278">
        <v>99999</v>
      </c>
      <c r="CA32" s="278">
        <v>99999</v>
      </c>
      <c r="CB32" s="278">
        <v>99999</v>
      </c>
      <c r="CC32" s="278">
        <v>99999</v>
      </c>
      <c r="CD32" s="278">
        <v>99999</v>
      </c>
      <c r="CE32" s="278">
        <v>99999</v>
      </c>
      <c r="CF32" s="278">
        <v>99999</v>
      </c>
      <c r="CG32" s="278">
        <v>99999</v>
      </c>
      <c r="CH32" s="278">
        <v>99999</v>
      </c>
      <c r="CI32" s="278">
        <v>99999</v>
      </c>
      <c r="CJ32" s="278">
        <v>99999</v>
      </c>
      <c r="CK32" s="278">
        <v>99999</v>
      </c>
      <c r="CL32" s="278">
        <v>99999</v>
      </c>
      <c r="CM32" s="278">
        <v>99999</v>
      </c>
      <c r="CN32" s="278">
        <v>99999</v>
      </c>
      <c r="CO32" s="278">
        <v>99999</v>
      </c>
      <c r="CP32" s="278">
        <v>99999</v>
      </c>
      <c r="CQ32" s="278">
        <v>99999</v>
      </c>
      <c r="CR32" s="278">
        <v>99999</v>
      </c>
      <c r="CS32" s="278">
        <v>99999</v>
      </c>
      <c r="CT32" s="278">
        <v>99999</v>
      </c>
      <c r="CU32" s="278">
        <v>99999</v>
      </c>
      <c r="CV32" s="278">
        <v>99999</v>
      </c>
      <c r="CW32" s="278">
        <v>99999</v>
      </c>
      <c r="CX32" s="278">
        <v>99999</v>
      </c>
      <c r="CY32" s="278">
        <v>99999</v>
      </c>
      <c r="CZ32" s="278">
        <v>99999</v>
      </c>
      <c r="DA32" s="278">
        <v>99999</v>
      </c>
      <c r="DB32" s="278">
        <v>99999</v>
      </c>
      <c r="DC32" s="278">
        <v>99999</v>
      </c>
      <c r="DD32" s="278">
        <v>99999</v>
      </c>
      <c r="DE32" s="278">
        <v>99999</v>
      </c>
      <c r="DF32" s="278">
        <v>99999</v>
      </c>
      <c r="DG32" s="278">
        <v>99999</v>
      </c>
      <c r="DH32" s="278">
        <v>99999</v>
      </c>
      <c r="DI32" s="278">
        <v>99999</v>
      </c>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278"/>
      <c r="ES32" s="278"/>
      <c r="ET32" s="278"/>
      <c r="EU32" s="278"/>
      <c r="EV32" s="278"/>
      <c r="EW32" s="278"/>
      <c r="EX32" s="278"/>
      <c r="EY32" s="278"/>
      <c r="EZ32" s="278"/>
      <c r="FA32" s="278"/>
      <c r="FB32" s="278"/>
      <c r="FC32" s="278"/>
      <c r="FD32" s="278"/>
      <c r="FE32" s="278"/>
      <c r="FF32" s="278"/>
      <c r="FG32" s="278"/>
      <c r="FH32" s="278"/>
      <c r="FI32" s="278"/>
      <c r="FJ32" s="278"/>
      <c r="FK32" s="278"/>
      <c r="FL32" s="278"/>
      <c r="FM32" s="278"/>
      <c r="FN32" s="278"/>
      <c r="FO32" s="278"/>
      <c r="FP32" s="278"/>
      <c r="FQ32" s="278"/>
      <c r="FR32" s="278"/>
      <c r="FS32" s="278"/>
      <c r="FT32" s="278"/>
      <c r="FU32" s="278"/>
      <c r="FV32" s="278"/>
      <c r="FW32" s="278"/>
      <c r="FX32" s="278"/>
      <c r="FY32" s="278"/>
      <c r="FZ32" s="278"/>
      <c r="GA32" s="278"/>
      <c r="GB32" s="278"/>
      <c r="GC32" s="278"/>
      <c r="GD32" s="278"/>
      <c r="GE32" s="278"/>
      <c r="GF32" s="278"/>
      <c r="GG32" s="278"/>
      <c r="GH32" s="278"/>
      <c r="GI32" s="150">
        <v>99999</v>
      </c>
      <c r="GJ32" s="150">
        <v>99999</v>
      </c>
      <c r="GK32" s="150">
        <v>99999</v>
      </c>
      <c r="GL32" s="48">
        <v>26</v>
      </c>
      <c r="GM32" s="101"/>
      <c r="GN32" s="99">
        <f t="shared" si="53"/>
        <v>94</v>
      </c>
      <c r="GO32" s="99">
        <f t="shared" si="39"/>
        <v>96</v>
      </c>
      <c r="GP32" s="50"/>
      <c r="GQ32" s="101" t="str">
        <f t="shared" si="50"/>
        <v>172</v>
      </c>
      <c r="GR32" s="104" t="str">
        <f t="shared" si="40"/>
        <v>173</v>
      </c>
      <c r="GS32" s="50">
        <f t="shared" si="10"/>
        <v>27</v>
      </c>
      <c r="GT32" s="7"/>
      <c r="GU32" s="175" t="str">
        <f t="shared" si="41"/>
        <v>1,2,98,70,68,67,66,65,60,63,64,62,61,158,156,157,177,161,160,162,176,175,174,163,164,172,100,173,140,141,145,146,147,137,138,139,153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2" s="171" t="str">
        <v>1199993.14,2.5,0</v>
      </c>
      <c r="GW32" s="101">
        <f t="shared" si="11"/>
        <v>11</v>
      </c>
      <c r="GX32" s="101">
        <f t="shared" si="12"/>
        <v>15</v>
      </c>
      <c r="GY32" s="167">
        <f t="shared" si="1"/>
        <v>1199993.1399999999</v>
      </c>
      <c r="GZ32" s="99">
        <f t="shared" si="13"/>
        <v>2.5</v>
      </c>
      <c r="HA32" s="99">
        <f t="shared" si="2"/>
        <v>0</v>
      </c>
      <c r="HB32" s="248" t="str">
        <f t="shared" si="3"/>
        <v>FEAS.</v>
      </c>
      <c r="HC32" s="50"/>
      <c r="HD32" s="246">
        <f t="shared" si="14"/>
        <v>73</v>
      </c>
      <c r="HE32" s="50">
        <v>27</v>
      </c>
      <c r="HF32" s="173">
        <f t="shared" si="15"/>
        <v>1</v>
      </c>
      <c r="HG32" s="101">
        <f t="shared" si="16"/>
        <v>11</v>
      </c>
      <c r="HH32" s="285" cm="1">
        <f t="array" ref="HH32">IF(HE32&lt;=$HC$1-1,IF(HF32&lt;&gt;HF31,INDEX($M$6:$GK$185,1,HG32+1),INDEX($M$6:$GK$185,MIN(HG32,HG31)+1,MAX(HG32,HG31)+1))+IF(HF32&lt;&gt;HF33,INDEX($M$6:$GK$185,1,HG32+1),0),"")</f>
        <v>1.74</v>
      </c>
      <c r="HI32" s="50">
        <f t="shared" ca="1" si="4"/>
        <v>1.25</v>
      </c>
      <c r="HJ32" s="259"/>
      <c r="HK32" s="49"/>
      <c r="HL32" s="49"/>
      <c r="HM32" s="49"/>
      <c r="HP32" s="161">
        <v>27</v>
      </c>
      <c r="HQ32" s="163" t="str">
        <f t="shared" si="19"/>
        <v>,-27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2" s="164" t="str">
        <f t="shared" si="20"/>
        <v>,-27,2,98,70,68,67,66,65,60,63,64,62,61,158,156,157,177,161,160,162,176,175,174,163,164,172,173,140,141,145,146,147,137,138,139,153,69,152,55,56,54,57,127,109,110,111,112,114,113,115,116,117,118,119,120,123,122,71,126,58,59,74,72,73,75,76,77,78,79,81,80,82,83,84,85,86,87,92,95,124,96,94,93,91,88,89,90,97,121,125,107,106,105,104,100,103,102,8,12,5,108,128,1,28,29,30,9,7,6,14,13,15,16,19,17,18,37,36,20,11,129,131,132,134,133,50,51,52,10,3,4,99,101,25,22,34,21,35,32,26,130,136,135,150,151,149,148,144,143,142,171,170,169,168,167,166,165,159,155,154,31,24,23,45,33,49,46,44,43,53,48,47,41,40,42,39,38,</v>
      </c>
      <c r="HS32" s="105" t="str">
        <f t="shared" si="21"/>
        <v>27,2,98,70,68,67,66,65,60,63,64,62,61,158,156,157,177,161,160,162,176,175,174,163,164,172,173,140,141,145,146,147,137,138,139,153,69,152,55,56,54,57,127,109,110,111,112,114,113,115,116,117,118,119,120,123,122,71,126,58,59,74,72,73,75,76,77,78,79,81,80,82,83,84,85,86,87,92,95,124,96,94,93,91,88,89,90,97,121,125,107,106,105,104,100,103,102,8,12,5,108,128,1,28,29,30,9,7,6,14,13,15,16,19,17,18,37,36,20,11,129,131,132,134,133,50,51,52,10,3,4,99,101,25,22,34,21,35,32,26,130,136,135,150,151,149,148,144,143,142,171,170,169,168,167,166,165,159,155,154,31,24,23,45,33,49,46,44,43,53,48,47,41,40,42,39,38,</v>
      </c>
      <c r="HT32" s="143" t="str">
        <v>1199992.74,2.5,0</v>
      </c>
      <c r="HU32" s="161">
        <f t="shared" si="22"/>
        <v>11</v>
      </c>
      <c r="HV32" s="161">
        <f t="shared" si="23"/>
        <v>15</v>
      </c>
      <c r="HW32" s="161">
        <f t="shared" si="24"/>
        <v>1199992.74</v>
      </c>
      <c r="HX32" s="161">
        <f t="shared" si="25"/>
        <v>2.5</v>
      </c>
      <c r="HY32" s="161">
        <f t="shared" si="26"/>
        <v>0</v>
      </c>
      <c r="HZ32" s="161">
        <f t="shared" si="27"/>
        <v>1199992.74</v>
      </c>
      <c r="IA32" s="174">
        <f t="shared" si="28"/>
        <v>27</v>
      </c>
      <c r="IB32" s="173" t="str">
        <f t="shared" ca="1" si="54"/>
        <v>2445.7 at i=  104</v>
      </c>
      <c r="IC32" s="56">
        <f t="shared" ca="1" si="55"/>
        <v>7</v>
      </c>
      <c r="ID32" s="167">
        <f t="shared" ca="1" si="56"/>
        <v>2445.6999999999998</v>
      </c>
      <c r="IE32" s="186" t="str">
        <f t="shared" ca="1" si="32"/>
        <v xml:space="preserve"> Reposition index 27 between indices 26 and 28</v>
      </c>
      <c r="IF32" s="90"/>
      <c r="IG32" s="90"/>
      <c r="IH32" s="91"/>
      <c r="II32" s="90"/>
      <c r="IJ32" s="121">
        <f t="shared" ref="IJ32:IJ46" si="60">IF(HP32&lt;=$J$2,HP32,99999)</f>
        <v>27</v>
      </c>
      <c r="IK32" s="1">
        <f t="shared" ref="IK32:IK46" ca="1" si="61">IF(IJ32&lt;99999,IF($HQ$3&lt;&gt;IJ32,IK32, $HQ$4),99999)</f>
        <v>3</v>
      </c>
      <c r="IL32" s="137">
        <f t="shared" ref="IL32:IL46" ca="1" si="62">IF(IJ32=99999,"-", IF($HQ$3&lt;&gt;IJ32,IL32, $HR$4))</f>
        <v>2473.1999999999998</v>
      </c>
      <c r="IS32" s="70">
        <v>26</v>
      </c>
      <c r="IT32" s="70">
        <f t="shared" si="46"/>
        <v>78</v>
      </c>
      <c r="IU32" s="147">
        <f t="shared" si="52"/>
        <v>66</v>
      </c>
      <c r="IV32" s="1">
        <f t="shared" si="47"/>
        <v>66</v>
      </c>
      <c r="IW32" s="9">
        <f t="shared" si="48"/>
        <v>26</v>
      </c>
    </row>
    <row r="33" spans="1:257" ht="17" thickBot="1" x14ac:dyDescent="0.25">
      <c r="A33" s="287">
        <v>1.25</v>
      </c>
      <c r="B33" s="1">
        <v>28</v>
      </c>
      <c r="C33" s="7" t="str">
        <f t="shared" si="6"/>
        <v/>
      </c>
      <c r="D33" s="94"/>
      <c r="E33" s="34" t="str">
        <f t="shared" si="0"/>
        <v/>
      </c>
      <c r="F33" s="1" t="str">
        <f t="shared" ca="1" si="7"/>
        <v/>
      </c>
      <c r="G33" s="1"/>
      <c r="K33" s="9">
        <v>27</v>
      </c>
      <c r="L33" s="3">
        <v>27</v>
      </c>
      <c r="M33" s="296"/>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4" t="s">
        <v>17</v>
      </c>
      <c r="AO33" s="295">
        <v>7.29</v>
      </c>
      <c r="AP33" s="295">
        <v>12.87</v>
      </c>
      <c r="AQ33" s="295">
        <v>6.83</v>
      </c>
      <c r="AR33" s="295">
        <v>2.83</v>
      </c>
      <c r="AS33" s="295">
        <v>5.75</v>
      </c>
      <c r="AT33" s="278">
        <v>99999</v>
      </c>
      <c r="AU33" s="278">
        <v>99999</v>
      </c>
      <c r="AV33" s="278">
        <v>99999</v>
      </c>
      <c r="AW33" s="278">
        <v>99999</v>
      </c>
      <c r="AX33" s="278">
        <v>99999</v>
      </c>
      <c r="AY33" s="278">
        <v>99999</v>
      </c>
      <c r="AZ33" s="278">
        <v>99999</v>
      </c>
      <c r="BA33" s="278">
        <v>99999</v>
      </c>
      <c r="BB33" s="278">
        <v>99999</v>
      </c>
      <c r="BC33" s="278">
        <v>99999</v>
      </c>
      <c r="BD33" s="278">
        <v>99999</v>
      </c>
      <c r="BE33" s="278">
        <v>99999</v>
      </c>
      <c r="BF33" s="278">
        <v>99999</v>
      </c>
      <c r="BG33" s="278">
        <v>99999</v>
      </c>
      <c r="BH33" s="278">
        <v>99999</v>
      </c>
      <c r="BI33" s="278">
        <v>99999</v>
      </c>
      <c r="BJ33" s="278">
        <v>99999</v>
      </c>
      <c r="BK33" s="278">
        <v>99999</v>
      </c>
      <c r="BL33" s="278">
        <v>99999</v>
      </c>
      <c r="BM33" s="278">
        <v>99999</v>
      </c>
      <c r="BN33" s="278">
        <v>99999</v>
      </c>
      <c r="BO33" s="278">
        <v>99999</v>
      </c>
      <c r="BP33" s="278">
        <v>99999</v>
      </c>
      <c r="BQ33" s="278">
        <v>99999</v>
      </c>
      <c r="BR33" s="278">
        <v>99999</v>
      </c>
      <c r="BS33" s="278">
        <v>99999</v>
      </c>
      <c r="BT33" s="278">
        <v>99999</v>
      </c>
      <c r="BU33" s="278">
        <v>99999</v>
      </c>
      <c r="BV33" s="278">
        <v>99999</v>
      </c>
      <c r="BW33" s="278">
        <v>99999</v>
      </c>
      <c r="BX33" s="278">
        <v>99999</v>
      </c>
      <c r="BY33" s="278">
        <v>99999</v>
      </c>
      <c r="BZ33" s="278">
        <v>99999</v>
      </c>
      <c r="CA33" s="278">
        <v>99999</v>
      </c>
      <c r="CB33" s="278">
        <v>99999</v>
      </c>
      <c r="CC33" s="278">
        <v>99999</v>
      </c>
      <c r="CD33" s="278">
        <v>99999</v>
      </c>
      <c r="CE33" s="278">
        <v>99999</v>
      </c>
      <c r="CF33" s="278">
        <v>99999</v>
      </c>
      <c r="CG33" s="278">
        <v>99999</v>
      </c>
      <c r="CH33" s="278">
        <v>99999</v>
      </c>
      <c r="CI33" s="278">
        <v>99999</v>
      </c>
      <c r="CJ33" s="278">
        <v>99999</v>
      </c>
      <c r="CK33" s="278">
        <v>99999</v>
      </c>
      <c r="CL33" s="278">
        <v>99999</v>
      </c>
      <c r="CM33" s="278">
        <v>99999</v>
      </c>
      <c r="CN33" s="278">
        <v>99999</v>
      </c>
      <c r="CO33" s="278">
        <v>99999</v>
      </c>
      <c r="CP33" s="278">
        <v>99999</v>
      </c>
      <c r="CQ33" s="278">
        <v>99999</v>
      </c>
      <c r="CR33" s="278">
        <v>99999</v>
      </c>
      <c r="CS33" s="278">
        <v>99999</v>
      </c>
      <c r="CT33" s="278">
        <v>99999</v>
      </c>
      <c r="CU33" s="278">
        <v>99999</v>
      </c>
      <c r="CV33" s="278">
        <v>99999</v>
      </c>
      <c r="CW33" s="278">
        <v>99999</v>
      </c>
      <c r="CX33" s="278">
        <v>99999</v>
      </c>
      <c r="CY33" s="278">
        <v>99999</v>
      </c>
      <c r="CZ33" s="278">
        <v>99999</v>
      </c>
      <c r="DA33" s="278">
        <v>99999</v>
      </c>
      <c r="DB33" s="278">
        <v>99999</v>
      </c>
      <c r="DC33" s="278">
        <v>99999</v>
      </c>
      <c r="DD33" s="278">
        <v>99999</v>
      </c>
      <c r="DE33" s="278">
        <v>99999</v>
      </c>
      <c r="DF33" s="278">
        <v>99999</v>
      </c>
      <c r="DG33" s="278">
        <v>99999</v>
      </c>
      <c r="DH33" s="278">
        <v>99999</v>
      </c>
      <c r="DI33" s="278">
        <v>99999</v>
      </c>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278"/>
      <c r="ES33" s="278"/>
      <c r="ET33" s="278"/>
      <c r="EU33" s="278"/>
      <c r="EV33" s="278"/>
      <c r="EW33" s="278"/>
      <c r="EX33" s="278"/>
      <c r="EY33" s="278"/>
      <c r="EZ33" s="278"/>
      <c r="FA33" s="278"/>
      <c r="FB33" s="278"/>
      <c r="FC33" s="278"/>
      <c r="FD33" s="278"/>
      <c r="FE33" s="278"/>
      <c r="FF33" s="278"/>
      <c r="FG33" s="278"/>
      <c r="FH33" s="278"/>
      <c r="FI33" s="278"/>
      <c r="FJ33" s="278"/>
      <c r="FK33" s="278"/>
      <c r="FL33" s="278"/>
      <c r="FM33" s="278"/>
      <c r="FN33" s="278"/>
      <c r="FO33" s="278"/>
      <c r="FP33" s="278"/>
      <c r="FQ33" s="278"/>
      <c r="FR33" s="278"/>
      <c r="FS33" s="278"/>
      <c r="FT33" s="278"/>
      <c r="FU33" s="278"/>
      <c r="FV33" s="278"/>
      <c r="FW33" s="278"/>
      <c r="FX33" s="278"/>
      <c r="FY33" s="278"/>
      <c r="FZ33" s="278"/>
      <c r="GA33" s="278"/>
      <c r="GB33" s="278"/>
      <c r="GC33" s="278"/>
      <c r="GD33" s="278"/>
      <c r="GE33" s="278"/>
      <c r="GF33" s="278"/>
      <c r="GG33" s="278"/>
      <c r="GH33" s="278"/>
      <c r="GI33" s="150">
        <v>99999</v>
      </c>
      <c r="GJ33" s="150">
        <v>99999</v>
      </c>
      <c r="GK33" s="150">
        <v>99999</v>
      </c>
      <c r="GL33" s="48">
        <v>27</v>
      </c>
      <c r="GM33" s="101"/>
      <c r="GN33" s="99">
        <f t="shared" si="53"/>
        <v>98</v>
      </c>
      <c r="GO33" s="99">
        <f t="shared" si="39"/>
        <v>100</v>
      </c>
      <c r="GP33" s="50"/>
      <c r="GQ33" s="101" t="str">
        <f t="shared" si="50"/>
        <v>173</v>
      </c>
      <c r="GR33" s="104" t="str">
        <f t="shared" si="40"/>
        <v>140</v>
      </c>
      <c r="GS33" s="50">
        <f t="shared" si="10"/>
        <v>28</v>
      </c>
      <c r="GT33" s="7"/>
      <c r="GU33" s="175" t="str">
        <f t="shared" si="41"/>
        <v>1,2,98,70,68,67,66,65,60,63,64,62,61,158,156,157,177,161,160,162,176,175,174,163,164,172,173,100,140,141,145,146,147,137,138,139,153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3" s="171" t="str">
        <v>1199993.14,2.5,0</v>
      </c>
      <c r="GW33" s="101">
        <f t="shared" si="11"/>
        <v>11</v>
      </c>
      <c r="GX33" s="101">
        <f t="shared" si="12"/>
        <v>15</v>
      </c>
      <c r="GY33" s="167">
        <f t="shared" si="1"/>
        <v>1199993.1399999999</v>
      </c>
      <c r="GZ33" s="99">
        <f t="shared" si="13"/>
        <v>2.5</v>
      </c>
      <c r="HA33" s="99">
        <f t="shared" si="2"/>
        <v>0</v>
      </c>
      <c r="HB33" s="248" t="str">
        <f t="shared" si="3"/>
        <v>FEAS.</v>
      </c>
      <c r="HC33" s="50"/>
      <c r="HD33" s="246">
        <f t="shared" si="14"/>
        <v>76</v>
      </c>
      <c r="HE33" s="50">
        <v>28</v>
      </c>
      <c r="HF33" s="173">
        <f t="shared" si="15"/>
        <v>1</v>
      </c>
      <c r="HG33" s="101">
        <f t="shared" si="16"/>
        <v>29</v>
      </c>
      <c r="HH33" s="285" cm="1">
        <f t="array" ref="HH33">IF(HE33&lt;=$HC$1-1,IF(HF33&lt;&gt;HF32,INDEX($M$6:$GK$185,1,HG33+1),INDEX($M$6:$GK$185,MIN(HG33,HG32)+1,MAX(HG33,HG32)+1))+IF(HF33&lt;&gt;HF34,INDEX($M$6:$GK$185,1,HG33+1),0),"")</f>
        <v>10.94</v>
      </c>
      <c r="HI33" s="50">
        <f t="shared" ca="1" si="4"/>
        <v>1.25</v>
      </c>
      <c r="HJ33" s="259"/>
      <c r="HK33" s="49"/>
      <c r="HL33" s="49"/>
      <c r="HM33" s="49"/>
      <c r="HP33" s="161">
        <v>28</v>
      </c>
      <c r="HQ33" s="163" t="str">
        <f t="shared" si="19"/>
        <v>,-28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3" s="164" t="str">
        <f t="shared" si="20"/>
        <v>,-28,2,98,70,68,67,66,65,60,63,64,62,61,158,156,157,177,161,160,162,176,175,174,163,164,172,173,140,141,145,146,147,137,138,139,153,69,152,55,56,54,57,127,109,110,111,112,114,113,115,116,117,118,119,120,123,122,71,126,58,59,74,72,73,75,76,77,78,79,81,80,82,83,84,85,86,87,92,95,124,96,94,93,91,88,89,90,97,121,125,107,106,105,104,100,103,102,8,12,5,108,128,27,1,29,30,9,7,6,14,13,15,16,19,17,18,37,36,20,11,129,131,132,134,133,50,51,52,10,3,4,99,101,25,22,34,21,35,32,26,130,136,135,150,151,149,148,144,143,142,171,170,169,168,167,166,165,159,155,154,31,24,23,45,33,49,46,44,43,53,48,47,41,40,42,39,38,</v>
      </c>
      <c r="HS33" s="105" t="str">
        <f t="shared" si="21"/>
        <v>28,2,98,70,68,67,66,65,60,63,64,62,61,158,156,157,177,161,160,162,176,175,174,163,164,172,173,140,141,145,146,147,137,138,139,153,69,152,55,56,54,57,127,109,110,111,112,114,113,115,116,117,118,119,120,123,122,71,126,58,59,74,72,73,75,76,77,78,79,81,80,82,83,84,85,86,87,92,95,124,96,94,93,91,88,89,90,97,121,125,107,106,105,104,100,103,102,8,12,5,108,128,27,1,29,30,9,7,6,14,13,15,16,19,17,18,37,36,20,11,129,131,132,134,133,50,51,52,10,3,4,99,101,25,22,34,21,35,32,26,130,136,135,150,151,149,148,144,143,142,171,170,169,168,167,166,165,159,155,154,31,24,23,45,33,49,46,44,43,53,48,47,41,40,42,39,38,</v>
      </c>
      <c r="HT33" s="143" t="str">
        <v>1199999.72,2.5,0</v>
      </c>
      <c r="HU33" s="161">
        <f t="shared" si="22"/>
        <v>11</v>
      </c>
      <c r="HV33" s="161">
        <f t="shared" si="23"/>
        <v>15</v>
      </c>
      <c r="HW33" s="161">
        <f t="shared" si="24"/>
        <v>1199999.72</v>
      </c>
      <c r="HX33" s="161">
        <f t="shared" si="25"/>
        <v>2.5</v>
      </c>
      <c r="HY33" s="161">
        <f t="shared" si="26"/>
        <v>0</v>
      </c>
      <c r="HZ33" s="161">
        <f t="shared" si="27"/>
        <v>1199999.72</v>
      </c>
      <c r="IA33" s="174">
        <f t="shared" si="28"/>
        <v>28</v>
      </c>
      <c r="IB33" s="173" t="str">
        <f t="shared" ca="1" si="54"/>
        <v>2445.7 at i=  105</v>
      </c>
      <c r="IC33" s="56">
        <f t="shared" ca="1" si="55"/>
        <v>7</v>
      </c>
      <c r="ID33" s="167">
        <f t="shared" ca="1" si="56"/>
        <v>2445.6999999999998</v>
      </c>
      <c r="IE33" s="186" t="str">
        <f t="shared" ca="1" si="32"/>
        <v xml:space="preserve"> Reposition index 28 between indices 27 and 29</v>
      </c>
      <c r="IF33" s="90"/>
      <c r="IG33" s="90"/>
      <c r="IH33" s="90"/>
      <c r="II33" s="90"/>
      <c r="IJ33" s="121">
        <f t="shared" si="60"/>
        <v>28</v>
      </c>
      <c r="IK33" s="1">
        <f t="shared" ca="1" si="61"/>
        <v>29</v>
      </c>
      <c r="IL33" s="137">
        <f t="shared" ca="1" si="62"/>
        <v>2466.8000000000002</v>
      </c>
      <c r="IS33" s="70">
        <v>27</v>
      </c>
      <c r="IT33" s="70">
        <f t="shared" si="46"/>
        <v>81</v>
      </c>
      <c r="IU33" s="147">
        <f t="shared" si="52"/>
        <v>67</v>
      </c>
      <c r="IV33" s="1">
        <f t="shared" si="47"/>
        <v>67</v>
      </c>
      <c r="IW33" s="9">
        <f t="shared" si="48"/>
        <v>27</v>
      </c>
    </row>
    <row r="34" spans="1:257" ht="17" thickBot="1" x14ac:dyDescent="0.25">
      <c r="A34" s="287">
        <v>1.25</v>
      </c>
      <c r="B34" s="1">
        <v>29</v>
      </c>
      <c r="C34" s="7" t="str">
        <f t="shared" si="6"/>
        <v/>
      </c>
      <c r="D34" s="94"/>
      <c r="E34" s="34" t="str">
        <f t="shared" si="0"/>
        <v/>
      </c>
      <c r="F34" s="1" t="str">
        <f t="shared" ca="1" si="7"/>
        <v/>
      </c>
      <c r="G34" s="1"/>
      <c r="K34" s="9">
        <v>28</v>
      </c>
      <c r="L34" s="3">
        <v>28</v>
      </c>
      <c r="M34" s="296"/>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4" t="s">
        <v>17</v>
      </c>
      <c r="AP34" s="295">
        <v>19.04</v>
      </c>
      <c r="AQ34" s="295">
        <v>0.73</v>
      </c>
      <c r="AR34" s="295">
        <v>7.63</v>
      </c>
      <c r="AS34" s="295">
        <v>3.55</v>
      </c>
      <c r="AT34" s="278">
        <v>99999</v>
      </c>
      <c r="AU34" s="278">
        <v>99999</v>
      </c>
      <c r="AV34" s="278">
        <v>99999</v>
      </c>
      <c r="AW34" s="278">
        <v>99999</v>
      </c>
      <c r="AX34" s="278">
        <v>99999</v>
      </c>
      <c r="AY34" s="278">
        <v>99999</v>
      </c>
      <c r="AZ34" s="278">
        <v>99999</v>
      </c>
      <c r="BA34" s="278">
        <v>99999</v>
      </c>
      <c r="BB34" s="278">
        <v>99999</v>
      </c>
      <c r="BC34" s="278">
        <v>99999</v>
      </c>
      <c r="BD34" s="278">
        <v>99999</v>
      </c>
      <c r="BE34" s="278">
        <v>99999</v>
      </c>
      <c r="BF34" s="278">
        <v>99999</v>
      </c>
      <c r="BG34" s="278">
        <v>99999</v>
      </c>
      <c r="BH34" s="278">
        <v>99999</v>
      </c>
      <c r="BI34" s="278">
        <v>99999</v>
      </c>
      <c r="BJ34" s="278">
        <v>99999</v>
      </c>
      <c r="BK34" s="278">
        <v>99999</v>
      </c>
      <c r="BL34" s="278">
        <v>99999</v>
      </c>
      <c r="BM34" s="278">
        <v>99999</v>
      </c>
      <c r="BN34" s="278">
        <v>99999</v>
      </c>
      <c r="BO34" s="278">
        <v>99999</v>
      </c>
      <c r="BP34" s="278">
        <v>99999</v>
      </c>
      <c r="BQ34" s="278">
        <v>99999</v>
      </c>
      <c r="BR34" s="278">
        <v>99999</v>
      </c>
      <c r="BS34" s="278">
        <v>99999</v>
      </c>
      <c r="BT34" s="278">
        <v>99999</v>
      </c>
      <c r="BU34" s="278">
        <v>99999</v>
      </c>
      <c r="BV34" s="278">
        <v>99999</v>
      </c>
      <c r="BW34" s="278">
        <v>99999</v>
      </c>
      <c r="BX34" s="278">
        <v>99999</v>
      </c>
      <c r="BY34" s="278">
        <v>99999</v>
      </c>
      <c r="BZ34" s="278">
        <v>99999</v>
      </c>
      <c r="CA34" s="278">
        <v>99999</v>
      </c>
      <c r="CB34" s="278">
        <v>99999</v>
      </c>
      <c r="CC34" s="278">
        <v>99999</v>
      </c>
      <c r="CD34" s="278">
        <v>99999</v>
      </c>
      <c r="CE34" s="278">
        <v>99999</v>
      </c>
      <c r="CF34" s="278">
        <v>99999</v>
      </c>
      <c r="CG34" s="278">
        <v>99999</v>
      </c>
      <c r="CH34" s="278">
        <v>99999</v>
      </c>
      <c r="CI34" s="278">
        <v>99999</v>
      </c>
      <c r="CJ34" s="278">
        <v>99999</v>
      </c>
      <c r="CK34" s="278">
        <v>99999</v>
      </c>
      <c r="CL34" s="278">
        <v>99999</v>
      </c>
      <c r="CM34" s="278">
        <v>99999</v>
      </c>
      <c r="CN34" s="278">
        <v>99999</v>
      </c>
      <c r="CO34" s="278">
        <v>99999</v>
      </c>
      <c r="CP34" s="278">
        <v>99999</v>
      </c>
      <c r="CQ34" s="278">
        <v>99999</v>
      </c>
      <c r="CR34" s="278">
        <v>99999</v>
      </c>
      <c r="CS34" s="278">
        <v>99999</v>
      </c>
      <c r="CT34" s="278">
        <v>99999</v>
      </c>
      <c r="CU34" s="278">
        <v>99999</v>
      </c>
      <c r="CV34" s="278">
        <v>99999</v>
      </c>
      <c r="CW34" s="278">
        <v>99999</v>
      </c>
      <c r="CX34" s="278">
        <v>99999</v>
      </c>
      <c r="CY34" s="278">
        <v>99999</v>
      </c>
      <c r="CZ34" s="278">
        <v>99999</v>
      </c>
      <c r="DA34" s="278">
        <v>99999</v>
      </c>
      <c r="DB34" s="278">
        <v>99999</v>
      </c>
      <c r="DC34" s="278">
        <v>99999</v>
      </c>
      <c r="DD34" s="278">
        <v>99999</v>
      </c>
      <c r="DE34" s="278">
        <v>99999</v>
      </c>
      <c r="DF34" s="278">
        <v>99999</v>
      </c>
      <c r="DG34" s="278">
        <v>99999</v>
      </c>
      <c r="DH34" s="278">
        <v>99999</v>
      </c>
      <c r="DI34" s="278">
        <v>99999</v>
      </c>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278"/>
      <c r="ES34" s="278"/>
      <c r="ET34" s="278"/>
      <c r="EU34" s="278"/>
      <c r="EV34" s="278"/>
      <c r="EW34" s="278"/>
      <c r="EX34" s="278"/>
      <c r="EY34" s="278"/>
      <c r="EZ34" s="278"/>
      <c r="FA34" s="278"/>
      <c r="FB34" s="278"/>
      <c r="FC34" s="278"/>
      <c r="FD34" s="278"/>
      <c r="FE34" s="278"/>
      <c r="FF34" s="278"/>
      <c r="FG34" s="278"/>
      <c r="FH34" s="278"/>
      <c r="FI34" s="278"/>
      <c r="FJ34" s="278"/>
      <c r="FK34" s="278"/>
      <c r="FL34" s="278"/>
      <c r="FM34" s="278"/>
      <c r="FN34" s="278"/>
      <c r="FO34" s="278"/>
      <c r="FP34" s="278"/>
      <c r="FQ34" s="278"/>
      <c r="FR34" s="278"/>
      <c r="FS34" s="278"/>
      <c r="FT34" s="278"/>
      <c r="FU34" s="278"/>
      <c r="FV34" s="278"/>
      <c r="FW34" s="278"/>
      <c r="FX34" s="278"/>
      <c r="FY34" s="278"/>
      <c r="FZ34" s="278"/>
      <c r="GA34" s="278"/>
      <c r="GB34" s="278"/>
      <c r="GC34" s="278"/>
      <c r="GD34" s="278"/>
      <c r="GE34" s="278"/>
      <c r="GF34" s="278"/>
      <c r="GG34" s="278"/>
      <c r="GH34" s="278"/>
      <c r="GI34" s="150">
        <v>99999</v>
      </c>
      <c r="GJ34" s="150">
        <v>99999</v>
      </c>
      <c r="GK34" s="150">
        <v>99999</v>
      </c>
      <c r="GL34" s="48">
        <v>28</v>
      </c>
      <c r="GM34" s="101"/>
      <c r="GN34" s="99">
        <f t="shared" si="53"/>
        <v>102</v>
      </c>
      <c r="GO34" s="99">
        <f t="shared" si="39"/>
        <v>104</v>
      </c>
      <c r="GP34" s="50"/>
      <c r="GQ34" s="101" t="str">
        <f t="shared" si="50"/>
        <v>140</v>
      </c>
      <c r="GR34" s="104" t="str">
        <f t="shared" si="40"/>
        <v>141</v>
      </c>
      <c r="GS34" s="50">
        <f t="shared" si="10"/>
        <v>29</v>
      </c>
      <c r="GT34" s="7"/>
      <c r="GU34" s="175" t="str">
        <f t="shared" si="41"/>
        <v>1,2,98,70,68,67,66,65,60,63,64,62,61,158,156,157,177,161,160,162,176,175,174,163,164,172,173,140,100,141,145,146,147,137,138,139,153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4" s="171" t="str">
        <v>1199993.14,2.5,0</v>
      </c>
      <c r="GW34" s="101">
        <f t="shared" si="11"/>
        <v>11</v>
      </c>
      <c r="GX34" s="101">
        <f t="shared" si="12"/>
        <v>15</v>
      </c>
      <c r="GY34" s="167">
        <f t="shared" si="1"/>
        <v>1199993.1399999999</v>
      </c>
      <c r="GZ34" s="99">
        <f t="shared" si="13"/>
        <v>2.5</v>
      </c>
      <c r="HA34" s="99">
        <f t="shared" si="2"/>
        <v>0</v>
      </c>
      <c r="HB34" s="248" t="str">
        <f t="shared" si="3"/>
        <v>FEAS.</v>
      </c>
      <c r="HC34" s="50"/>
      <c r="HD34" s="246">
        <f t="shared" si="14"/>
        <v>78</v>
      </c>
      <c r="HE34" s="50">
        <v>29</v>
      </c>
      <c r="HF34" s="173">
        <f t="shared" si="15"/>
        <v>1</v>
      </c>
      <c r="HG34" s="101">
        <f t="shared" si="16"/>
        <v>6</v>
      </c>
      <c r="HH34" s="285" cm="1">
        <f t="array" ref="HH34">IF(HE34&lt;=$HC$1-1,IF(HF34&lt;&gt;HF33,INDEX($M$6:$GK$185,1,HG34+1),INDEX($M$6:$GK$185,MIN(HG34,HG33)+1,MAX(HG34,HG33)+1))+IF(HF34&lt;&gt;HF35,INDEX($M$6:$GK$185,1,HG34+1),0),"")</f>
        <v>11.74</v>
      </c>
      <c r="HI34" s="50">
        <f t="shared" ca="1" si="4"/>
        <v>1.25</v>
      </c>
      <c r="HJ34" s="259"/>
      <c r="HK34" s="49"/>
      <c r="HL34" s="49"/>
      <c r="HM34" s="49"/>
      <c r="HP34" s="161">
        <v>29</v>
      </c>
      <c r="HQ34" s="163" t="str">
        <f t="shared" si="19"/>
        <v>,-29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4" s="164" t="str">
        <f t="shared" si="20"/>
        <v>,-29,2,98,70,68,67,66,65,60,63,64,62,61,158,156,157,177,161,160,162,176,175,174,163,164,172,173,140,141,145,146,147,137,138,139,153,69,152,55,56,54,57,127,109,110,111,112,114,113,115,116,117,118,119,120,123,122,71,126,58,59,74,72,73,75,76,77,78,79,81,80,82,83,84,85,86,87,92,95,124,96,94,93,91,88,89,90,97,121,125,107,106,105,104,100,103,102,8,12,5,108,128,27,28,1,30,9,7,6,14,13,15,16,19,17,18,37,36,20,11,129,131,132,134,133,50,51,52,10,3,4,99,101,25,22,34,21,35,32,26,130,136,135,150,151,149,148,144,143,142,171,170,169,168,167,166,165,159,155,154,31,24,23,45,33,49,46,44,43,53,48,47,41,40,42,39,38,</v>
      </c>
      <c r="HS34" s="105" t="str">
        <f t="shared" si="21"/>
        <v>29,2,98,70,68,67,66,65,60,63,64,62,61,158,156,157,177,161,160,162,176,175,174,163,164,172,173,140,141,145,146,147,137,138,139,153,69,152,55,56,54,57,127,109,110,111,112,114,113,115,116,117,118,119,120,123,122,71,126,58,59,74,72,73,75,76,77,78,79,81,80,82,83,84,85,86,87,92,95,124,96,94,93,91,88,89,90,97,121,125,107,106,105,104,100,103,102,8,12,5,108,128,27,28,1,30,9,7,6,14,13,15,16,19,17,18,37,36,20,11,129,131,132,134,133,50,51,52,10,3,4,99,101,25,22,34,21,35,32,26,130,136,135,150,151,149,148,144,143,142,171,170,169,168,167,166,165,159,155,154,31,24,23,45,33,49,46,44,43,53,48,47,41,40,42,39,38,</v>
      </c>
      <c r="HT34" s="143" t="str">
        <v>1200017.14,2.5,0</v>
      </c>
      <c r="HU34" s="161">
        <f t="shared" si="22"/>
        <v>11</v>
      </c>
      <c r="HV34" s="161">
        <f t="shared" si="23"/>
        <v>15</v>
      </c>
      <c r="HW34" s="161">
        <f t="shared" si="24"/>
        <v>1200017.1399999999</v>
      </c>
      <c r="HX34" s="161">
        <f t="shared" si="25"/>
        <v>2.5</v>
      </c>
      <c r="HY34" s="161">
        <f t="shared" si="26"/>
        <v>0</v>
      </c>
      <c r="HZ34" s="161">
        <f t="shared" si="27"/>
        <v>1200017.1399999999</v>
      </c>
      <c r="IA34" s="174">
        <f t="shared" si="28"/>
        <v>29</v>
      </c>
      <c r="IB34" s="173" t="str">
        <f t="shared" ca="1" si="54"/>
        <v>2445.7 at i=  106</v>
      </c>
      <c r="IC34" s="56">
        <f t="shared" ca="1" si="55"/>
        <v>7</v>
      </c>
      <c r="ID34" s="167">
        <f t="shared" ca="1" si="56"/>
        <v>2445.6999999999998</v>
      </c>
      <c r="IE34" s="186" t="str">
        <f t="shared" ca="1" si="32"/>
        <v xml:space="preserve"> Reposition index 29 between indices 28 and 30</v>
      </c>
      <c r="IF34" s="90"/>
      <c r="IG34" s="90"/>
      <c r="IH34" s="90"/>
      <c r="II34" s="90"/>
      <c r="IJ34" s="121">
        <f t="shared" si="60"/>
        <v>29</v>
      </c>
      <c r="IK34" s="1">
        <f t="shared" ca="1" si="61"/>
        <v>28</v>
      </c>
      <c r="IL34" s="137">
        <f t="shared" ca="1" si="62"/>
        <v>2466.8000000000002</v>
      </c>
      <c r="IS34" s="70">
        <v>28</v>
      </c>
      <c r="IT34" s="70">
        <f t="shared" si="46"/>
        <v>84</v>
      </c>
      <c r="IU34" s="147">
        <f t="shared" si="52"/>
        <v>68</v>
      </c>
      <c r="IV34" s="1">
        <f t="shared" si="47"/>
        <v>68</v>
      </c>
      <c r="IW34" s="9">
        <f t="shared" si="48"/>
        <v>28</v>
      </c>
    </row>
    <row r="35" spans="1:257" ht="17" thickBot="1" x14ac:dyDescent="0.25">
      <c r="A35" s="287">
        <v>1.25</v>
      </c>
      <c r="B35" s="1">
        <v>30</v>
      </c>
      <c r="C35" s="7" t="str">
        <f t="shared" si="6"/>
        <v/>
      </c>
      <c r="D35" s="94"/>
      <c r="E35" s="34" t="str">
        <f t="shared" si="0"/>
        <v/>
      </c>
      <c r="F35" s="1" t="str">
        <f t="shared" ca="1" si="7"/>
        <v/>
      </c>
      <c r="G35" s="1"/>
      <c r="I35" s="6"/>
      <c r="J35" s="6"/>
      <c r="K35" s="9">
        <v>29</v>
      </c>
      <c r="L35" s="3">
        <v>29</v>
      </c>
      <c r="M35" s="296"/>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4" t="s">
        <v>17</v>
      </c>
      <c r="AQ35" s="295">
        <v>19.23</v>
      </c>
      <c r="AR35" s="295">
        <v>10.23</v>
      </c>
      <c r="AS35" s="295">
        <v>19.760000000000002</v>
      </c>
      <c r="AT35" s="278">
        <v>99999</v>
      </c>
      <c r="AU35" s="278">
        <v>99999</v>
      </c>
      <c r="AV35" s="278">
        <v>99999</v>
      </c>
      <c r="AW35" s="278">
        <v>99999</v>
      </c>
      <c r="AX35" s="278">
        <v>99999</v>
      </c>
      <c r="AY35" s="278">
        <v>99999</v>
      </c>
      <c r="AZ35" s="278">
        <v>99999</v>
      </c>
      <c r="BA35" s="278">
        <v>99999</v>
      </c>
      <c r="BB35" s="278">
        <v>99999</v>
      </c>
      <c r="BC35" s="278">
        <v>99999</v>
      </c>
      <c r="BD35" s="278">
        <v>99999</v>
      </c>
      <c r="BE35" s="278">
        <v>99999</v>
      </c>
      <c r="BF35" s="278">
        <v>99999</v>
      </c>
      <c r="BG35" s="278">
        <v>99999</v>
      </c>
      <c r="BH35" s="278">
        <v>99999</v>
      </c>
      <c r="BI35" s="278">
        <v>99999</v>
      </c>
      <c r="BJ35" s="278">
        <v>99999</v>
      </c>
      <c r="BK35" s="278">
        <v>99999</v>
      </c>
      <c r="BL35" s="278">
        <v>99999</v>
      </c>
      <c r="BM35" s="278">
        <v>99999</v>
      </c>
      <c r="BN35" s="278">
        <v>99999</v>
      </c>
      <c r="BO35" s="278">
        <v>99999</v>
      </c>
      <c r="BP35" s="278">
        <v>99999</v>
      </c>
      <c r="BQ35" s="278">
        <v>99999</v>
      </c>
      <c r="BR35" s="278">
        <v>99999</v>
      </c>
      <c r="BS35" s="278">
        <v>99999</v>
      </c>
      <c r="BT35" s="278">
        <v>99999</v>
      </c>
      <c r="BU35" s="278">
        <v>99999</v>
      </c>
      <c r="BV35" s="278">
        <v>99999</v>
      </c>
      <c r="BW35" s="278">
        <v>99999</v>
      </c>
      <c r="BX35" s="278">
        <v>99999</v>
      </c>
      <c r="BY35" s="278">
        <v>99999</v>
      </c>
      <c r="BZ35" s="278">
        <v>99999</v>
      </c>
      <c r="CA35" s="278">
        <v>99999</v>
      </c>
      <c r="CB35" s="278">
        <v>99999</v>
      </c>
      <c r="CC35" s="278">
        <v>99999</v>
      </c>
      <c r="CD35" s="278">
        <v>99999</v>
      </c>
      <c r="CE35" s="278">
        <v>99999</v>
      </c>
      <c r="CF35" s="278">
        <v>99999</v>
      </c>
      <c r="CG35" s="278">
        <v>99999</v>
      </c>
      <c r="CH35" s="278">
        <v>99999</v>
      </c>
      <c r="CI35" s="278">
        <v>99999</v>
      </c>
      <c r="CJ35" s="278">
        <v>99999</v>
      </c>
      <c r="CK35" s="278">
        <v>99999</v>
      </c>
      <c r="CL35" s="278">
        <v>99999</v>
      </c>
      <c r="CM35" s="278">
        <v>99999</v>
      </c>
      <c r="CN35" s="278">
        <v>99999</v>
      </c>
      <c r="CO35" s="278">
        <v>99999</v>
      </c>
      <c r="CP35" s="278">
        <v>99999</v>
      </c>
      <c r="CQ35" s="278">
        <v>99999</v>
      </c>
      <c r="CR35" s="278">
        <v>99999</v>
      </c>
      <c r="CS35" s="278">
        <v>99999</v>
      </c>
      <c r="CT35" s="278">
        <v>99999</v>
      </c>
      <c r="CU35" s="278">
        <v>99999</v>
      </c>
      <c r="CV35" s="278">
        <v>99999</v>
      </c>
      <c r="CW35" s="278">
        <v>99999</v>
      </c>
      <c r="CX35" s="278">
        <v>99999</v>
      </c>
      <c r="CY35" s="278">
        <v>99999</v>
      </c>
      <c r="CZ35" s="278">
        <v>99999</v>
      </c>
      <c r="DA35" s="278">
        <v>99999</v>
      </c>
      <c r="DB35" s="278">
        <v>99999</v>
      </c>
      <c r="DC35" s="278">
        <v>99999</v>
      </c>
      <c r="DD35" s="278">
        <v>99999</v>
      </c>
      <c r="DE35" s="278">
        <v>99999</v>
      </c>
      <c r="DF35" s="278">
        <v>99999</v>
      </c>
      <c r="DG35" s="278">
        <v>99999</v>
      </c>
      <c r="DH35" s="278">
        <v>99999</v>
      </c>
      <c r="DI35" s="278">
        <v>99999</v>
      </c>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150">
        <v>99999</v>
      </c>
      <c r="GJ35" s="150">
        <v>99999</v>
      </c>
      <c r="GK35" s="150">
        <v>99999</v>
      </c>
      <c r="GL35" s="48">
        <v>29</v>
      </c>
      <c r="GM35" s="101"/>
      <c r="GN35" s="99">
        <f t="shared" si="53"/>
        <v>106</v>
      </c>
      <c r="GO35" s="99">
        <f t="shared" si="39"/>
        <v>108</v>
      </c>
      <c r="GP35" s="50"/>
      <c r="GQ35" s="101" t="str">
        <f t="shared" si="50"/>
        <v>141</v>
      </c>
      <c r="GR35" s="104" t="str">
        <f t="shared" si="40"/>
        <v>145</v>
      </c>
      <c r="GS35" s="50">
        <f t="shared" si="10"/>
        <v>30</v>
      </c>
      <c r="GT35" s="7"/>
      <c r="GU35" s="175" t="str">
        <f t="shared" si="41"/>
        <v>1,2,98,70,68,67,66,65,60,63,64,62,61,158,156,157,177,161,160,162,176,175,174,163,164,172,173,140,141,100,145,146,147,137,138,139,153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5" s="171" t="str">
        <v>1199993.14,2.5,0</v>
      </c>
      <c r="GW35" s="101">
        <f t="shared" si="11"/>
        <v>11</v>
      </c>
      <c r="GX35" s="101">
        <f t="shared" si="12"/>
        <v>15</v>
      </c>
      <c r="GY35" s="167">
        <f t="shared" si="1"/>
        <v>1199993.1399999999</v>
      </c>
      <c r="GZ35" s="99">
        <f t="shared" si="13"/>
        <v>2.5</v>
      </c>
      <c r="HA35" s="99">
        <f t="shared" si="2"/>
        <v>0</v>
      </c>
      <c r="HB35" s="248" t="str">
        <f t="shared" si="3"/>
        <v>FEAS.</v>
      </c>
      <c r="HC35" s="50"/>
      <c r="HD35" s="246">
        <f t="shared" si="14"/>
        <v>81</v>
      </c>
      <c r="HE35" s="50">
        <v>30</v>
      </c>
      <c r="HF35" s="173">
        <f t="shared" si="15"/>
        <v>1</v>
      </c>
      <c r="HG35" s="101">
        <f t="shared" si="16"/>
        <v>16</v>
      </c>
      <c r="HH35" s="285" cm="1">
        <f t="array" ref="HH35">IF(HE35&lt;=$HC$1-1,IF(HF35&lt;&gt;HF34,INDEX($M$6:$GK$185,1,HG35+1),INDEX($M$6:$GK$185,MIN(HG35,HG34)+1,MAX(HG35,HG34)+1))+IF(HF35&lt;&gt;HF36,INDEX($M$6:$GK$185,1,HG35+1),0),"")</f>
        <v>33.25</v>
      </c>
      <c r="HI35" s="50">
        <f t="shared" ca="1" si="4"/>
        <v>1.25</v>
      </c>
      <c r="HJ35" s="259"/>
      <c r="HK35" s="49"/>
      <c r="HL35" s="49"/>
      <c r="HM35" s="49"/>
      <c r="HP35" s="161">
        <v>30</v>
      </c>
      <c r="HQ35" s="163" t="str">
        <f t="shared" si="19"/>
        <v>,-30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5" s="164" t="str">
        <f t="shared" si="20"/>
        <v>,-30,2,98,70,68,67,66,65,60,63,64,62,61,158,156,157,177,161,160,162,176,175,174,163,164,172,173,140,141,145,146,147,137,138,139,153,69,152,55,56,54,57,127,109,110,111,112,114,113,115,116,117,118,119,120,123,122,71,126,58,59,74,72,73,75,76,77,78,79,81,80,82,83,84,85,86,87,92,95,124,96,94,93,91,88,89,90,97,121,125,107,106,105,104,100,103,102,8,12,5,108,128,27,28,29,1,9,7,6,14,13,15,16,19,17,18,37,36,20,11,129,131,132,134,133,50,51,52,10,3,4,99,101,25,22,34,21,35,32,26,130,136,135,150,151,149,148,144,143,142,171,170,169,168,167,166,165,159,155,154,31,24,23,45,33,49,46,44,43,53,48,47,41,40,42,39,38,</v>
      </c>
      <c r="HS35" s="105" t="str">
        <f t="shared" si="21"/>
        <v>30,2,98,70,68,67,66,65,60,63,64,62,61,158,156,157,177,161,160,162,176,175,174,163,164,172,173,140,141,145,146,147,137,138,139,153,69,152,55,56,54,57,127,109,110,111,112,114,113,115,116,117,118,119,120,123,122,71,126,58,59,74,72,73,75,76,77,78,79,81,80,82,83,84,85,86,87,92,95,124,96,94,93,91,88,89,90,97,121,125,107,106,105,104,100,103,102,8,12,5,108,128,27,28,29,1,9,7,6,14,13,15,16,19,17,18,37,36,20,11,129,131,132,134,133,50,51,52,10,3,4,99,101,25,22,34,21,35,32,26,130,136,135,150,151,149,148,144,143,142,171,170,169,168,167,166,165,159,155,154,31,24,23,45,33,49,46,44,43,53,48,47,41,40,42,39,38,</v>
      </c>
      <c r="HT35" s="143" t="str">
        <v>1199998.8,2.5,0</v>
      </c>
      <c r="HU35" s="161">
        <f t="shared" si="22"/>
        <v>10</v>
      </c>
      <c r="HV35" s="161">
        <f t="shared" si="23"/>
        <v>14</v>
      </c>
      <c r="HW35" s="161">
        <f t="shared" si="24"/>
        <v>1199998.8</v>
      </c>
      <c r="HX35" s="161">
        <f t="shared" si="25"/>
        <v>2.5</v>
      </c>
      <c r="HY35" s="161">
        <f t="shared" si="26"/>
        <v>0</v>
      </c>
      <c r="HZ35" s="161">
        <f t="shared" si="27"/>
        <v>1199998.8</v>
      </c>
      <c r="IA35" s="174">
        <f t="shared" si="28"/>
        <v>30</v>
      </c>
      <c r="IB35" s="173" t="str">
        <f t="shared" ca="1" si="54"/>
        <v>2445.7 at i=  107</v>
      </c>
      <c r="IC35" s="56">
        <f t="shared" ca="1" si="55"/>
        <v>7</v>
      </c>
      <c r="ID35" s="167">
        <f t="shared" ca="1" si="56"/>
        <v>2445.6999999999998</v>
      </c>
      <c r="IE35" s="186" t="str">
        <f t="shared" ca="1" si="32"/>
        <v xml:space="preserve"> Reposition index 30 between indices 29 and 9</v>
      </c>
      <c r="IF35" s="90"/>
      <c r="IG35" s="90"/>
      <c r="IH35" s="90"/>
      <c r="II35" s="90"/>
      <c r="IJ35" s="121">
        <f t="shared" si="60"/>
        <v>30</v>
      </c>
      <c r="IK35" s="1">
        <f t="shared" ca="1" si="61"/>
        <v>9</v>
      </c>
      <c r="IL35" s="137">
        <f t="shared" ca="1" si="62"/>
        <v>2470.3000000000002</v>
      </c>
      <c r="IS35" s="70">
        <v>29</v>
      </c>
      <c r="IT35" s="70">
        <f t="shared" si="46"/>
        <v>87</v>
      </c>
      <c r="IU35" s="147">
        <f t="shared" si="52"/>
        <v>69</v>
      </c>
      <c r="IV35" s="1">
        <f t="shared" si="47"/>
        <v>69</v>
      </c>
      <c r="IW35" s="9">
        <f t="shared" si="48"/>
        <v>29</v>
      </c>
    </row>
    <row r="36" spans="1:257" ht="17" thickBot="1" x14ac:dyDescent="0.25">
      <c r="A36" s="287">
        <v>1.25</v>
      </c>
      <c r="B36" s="1">
        <v>31</v>
      </c>
      <c r="C36" s="7" t="str">
        <f t="shared" si="6"/>
        <v/>
      </c>
      <c r="D36" s="94"/>
      <c r="E36" s="34" t="str">
        <f t="shared" si="0"/>
        <v/>
      </c>
      <c r="F36" s="1" t="str">
        <f t="shared" ca="1" si="7"/>
        <v/>
      </c>
      <c r="G36" s="1"/>
      <c r="K36" s="9">
        <v>30</v>
      </c>
      <c r="L36" s="3">
        <v>30</v>
      </c>
      <c r="M36" s="296"/>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4"/>
      <c r="AQ36" s="294" t="s">
        <v>17</v>
      </c>
      <c r="AR36" s="295">
        <v>7.44</v>
      </c>
      <c r="AS36" s="295">
        <v>2.92</v>
      </c>
      <c r="AT36" s="278">
        <v>99999</v>
      </c>
      <c r="AU36" s="278">
        <v>99999</v>
      </c>
      <c r="AV36" s="278">
        <v>99999</v>
      </c>
      <c r="AW36" s="278">
        <v>99999</v>
      </c>
      <c r="AX36" s="278">
        <v>99999</v>
      </c>
      <c r="AY36" s="278">
        <v>99999</v>
      </c>
      <c r="AZ36" s="278">
        <v>99999</v>
      </c>
      <c r="BA36" s="278">
        <v>99999</v>
      </c>
      <c r="BB36" s="278">
        <v>99999</v>
      </c>
      <c r="BC36" s="278">
        <v>99999</v>
      </c>
      <c r="BD36" s="278">
        <v>99999</v>
      </c>
      <c r="BE36" s="278">
        <v>99999</v>
      </c>
      <c r="BF36" s="278">
        <v>99999</v>
      </c>
      <c r="BG36" s="278">
        <v>99999</v>
      </c>
      <c r="BH36" s="278">
        <v>99999</v>
      </c>
      <c r="BI36" s="278">
        <v>99999</v>
      </c>
      <c r="BJ36" s="278">
        <v>99999</v>
      </c>
      <c r="BK36" s="278">
        <v>99999</v>
      </c>
      <c r="BL36" s="278">
        <v>99999</v>
      </c>
      <c r="BM36" s="278">
        <v>99999</v>
      </c>
      <c r="BN36" s="278">
        <v>99999</v>
      </c>
      <c r="BO36" s="278">
        <v>99999</v>
      </c>
      <c r="BP36" s="278">
        <v>99999</v>
      </c>
      <c r="BQ36" s="278">
        <v>99999</v>
      </c>
      <c r="BR36" s="278">
        <v>99999</v>
      </c>
      <c r="BS36" s="278">
        <v>99999</v>
      </c>
      <c r="BT36" s="278">
        <v>99999</v>
      </c>
      <c r="BU36" s="278">
        <v>99999</v>
      </c>
      <c r="BV36" s="278">
        <v>99999</v>
      </c>
      <c r="BW36" s="278">
        <v>99999</v>
      </c>
      <c r="BX36" s="278">
        <v>99999</v>
      </c>
      <c r="BY36" s="278">
        <v>99999</v>
      </c>
      <c r="BZ36" s="278">
        <v>99999</v>
      </c>
      <c r="CA36" s="278">
        <v>99999</v>
      </c>
      <c r="CB36" s="278">
        <v>99999</v>
      </c>
      <c r="CC36" s="278">
        <v>99999</v>
      </c>
      <c r="CD36" s="278">
        <v>99999</v>
      </c>
      <c r="CE36" s="278">
        <v>99999</v>
      </c>
      <c r="CF36" s="278">
        <v>99999</v>
      </c>
      <c r="CG36" s="278">
        <v>99999</v>
      </c>
      <c r="CH36" s="278">
        <v>99999</v>
      </c>
      <c r="CI36" s="278">
        <v>99999</v>
      </c>
      <c r="CJ36" s="278">
        <v>99999</v>
      </c>
      <c r="CK36" s="278">
        <v>99999</v>
      </c>
      <c r="CL36" s="278">
        <v>99999</v>
      </c>
      <c r="CM36" s="278">
        <v>99999</v>
      </c>
      <c r="CN36" s="278">
        <v>99999</v>
      </c>
      <c r="CO36" s="278">
        <v>99999</v>
      </c>
      <c r="CP36" s="278">
        <v>99999</v>
      </c>
      <c r="CQ36" s="278">
        <v>99999</v>
      </c>
      <c r="CR36" s="278">
        <v>99999</v>
      </c>
      <c r="CS36" s="278">
        <v>99999</v>
      </c>
      <c r="CT36" s="278">
        <v>99999</v>
      </c>
      <c r="CU36" s="278">
        <v>99999</v>
      </c>
      <c r="CV36" s="278">
        <v>99999</v>
      </c>
      <c r="CW36" s="278">
        <v>99999</v>
      </c>
      <c r="CX36" s="278">
        <v>99999</v>
      </c>
      <c r="CY36" s="278">
        <v>99999</v>
      </c>
      <c r="CZ36" s="278">
        <v>99999</v>
      </c>
      <c r="DA36" s="278">
        <v>99999</v>
      </c>
      <c r="DB36" s="278">
        <v>99999</v>
      </c>
      <c r="DC36" s="278">
        <v>99999</v>
      </c>
      <c r="DD36" s="278">
        <v>99999</v>
      </c>
      <c r="DE36" s="278">
        <v>99999</v>
      </c>
      <c r="DF36" s="278">
        <v>99999</v>
      </c>
      <c r="DG36" s="278">
        <v>99999</v>
      </c>
      <c r="DH36" s="278">
        <v>99999</v>
      </c>
      <c r="DI36" s="278">
        <v>99999</v>
      </c>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150">
        <v>99999</v>
      </c>
      <c r="GJ36" s="150">
        <v>99999</v>
      </c>
      <c r="GK36" s="150">
        <v>99999</v>
      </c>
      <c r="GL36" s="48">
        <v>30</v>
      </c>
      <c r="GM36" s="101"/>
      <c r="GN36" s="99">
        <f t="shared" si="53"/>
        <v>110</v>
      </c>
      <c r="GO36" s="99">
        <f t="shared" si="39"/>
        <v>112</v>
      </c>
      <c r="GP36" s="50"/>
      <c r="GQ36" s="101" t="str">
        <f t="shared" si="50"/>
        <v>145</v>
      </c>
      <c r="GR36" s="104" t="str">
        <f t="shared" si="40"/>
        <v>146</v>
      </c>
      <c r="GS36" s="50">
        <f t="shared" si="10"/>
        <v>31</v>
      </c>
      <c r="GT36" s="7"/>
      <c r="GU36" s="175" t="str">
        <f t="shared" si="41"/>
        <v>1,2,98,70,68,67,66,65,60,63,64,62,61,158,156,157,177,161,160,162,176,175,174,163,164,172,173,140,141,145,100,146,147,137,138,139,153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6" s="171" t="str">
        <v>1199993.14,2.5,0</v>
      </c>
      <c r="GW36" s="101">
        <f t="shared" si="11"/>
        <v>11</v>
      </c>
      <c r="GX36" s="101">
        <f t="shared" si="12"/>
        <v>15</v>
      </c>
      <c r="GY36" s="167">
        <f t="shared" si="1"/>
        <v>1199993.1399999999</v>
      </c>
      <c r="GZ36" s="99">
        <f t="shared" si="13"/>
        <v>2.5</v>
      </c>
      <c r="HA36" s="99">
        <f t="shared" si="2"/>
        <v>0</v>
      </c>
      <c r="HB36" s="248" t="str">
        <f t="shared" si="3"/>
        <v>FEAS.</v>
      </c>
      <c r="HC36" s="50"/>
      <c r="HD36" s="246">
        <f t="shared" si="14"/>
        <v>84</v>
      </c>
      <c r="HE36" s="50">
        <v>31</v>
      </c>
      <c r="HF36" s="173">
        <f t="shared" si="15"/>
        <v>1</v>
      </c>
      <c r="HG36" s="101">
        <f t="shared" si="16"/>
        <v>18</v>
      </c>
      <c r="HH36" s="285" cm="1">
        <f t="array" ref="HH36">IF(HE36&lt;=$HC$1-1,IF(HF36&lt;&gt;HF35,INDEX($M$6:$GK$185,1,HG36+1),INDEX($M$6:$GK$185,MIN(HG36,HG35)+1,MAX(HG36,HG35)+1))+IF(HF36&lt;&gt;HF37,INDEX($M$6:$GK$185,1,HG36+1),0),"")</f>
        <v>6.04</v>
      </c>
      <c r="HI36" s="50">
        <f t="shared" ca="1" si="4"/>
        <v>1.25</v>
      </c>
      <c r="HJ36" s="259"/>
      <c r="HK36" s="49"/>
      <c r="HL36" s="49"/>
      <c r="HM36" s="49"/>
      <c r="HP36" s="161">
        <v>31</v>
      </c>
      <c r="HQ36" s="163" t="str">
        <f t="shared" si="19"/>
        <v>,-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6" s="164" t="str">
        <f t="shared" si="20"/>
        <v>,-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1,24,23,45,33,49,46,44,43,53,48,47,41,40,42,39,38,</v>
      </c>
      <c r="HS36" s="105" t="str">
        <f t="shared" si="21"/>
        <v>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1,24,23,45,33,49,46,44,43,53,48,47,41,40,42,39,38,</v>
      </c>
      <c r="HT36" s="143" t="str">
        <v>1199993.81,2.5,0</v>
      </c>
      <c r="HU36" s="161">
        <f t="shared" si="22"/>
        <v>11</v>
      </c>
      <c r="HV36" s="161">
        <f t="shared" si="23"/>
        <v>15</v>
      </c>
      <c r="HW36" s="161">
        <f t="shared" si="24"/>
        <v>1199993.81</v>
      </c>
      <c r="HX36" s="161">
        <f t="shared" si="25"/>
        <v>2.5</v>
      </c>
      <c r="HY36" s="161">
        <f t="shared" si="26"/>
        <v>0</v>
      </c>
      <c r="HZ36" s="161">
        <f t="shared" si="27"/>
        <v>1199993.81</v>
      </c>
      <c r="IA36" s="174">
        <f t="shared" si="28"/>
        <v>31</v>
      </c>
      <c r="IB36" s="173" t="str">
        <f t="shared" ca="1" si="54"/>
        <v>2445.7 at i=  161</v>
      </c>
      <c r="IC36" s="56">
        <f t="shared" ca="1" si="55"/>
        <v>7</v>
      </c>
      <c r="ID36" s="167">
        <f t="shared" ca="1" si="56"/>
        <v>2445.6999999999998</v>
      </c>
      <c r="IE36" s="186" t="str">
        <f t="shared" ca="1" si="32"/>
        <v xml:space="preserve"> Reposition index 31 between indices 154 and 24</v>
      </c>
      <c r="IF36" s="90"/>
      <c r="IG36" s="90"/>
      <c r="IH36" s="90"/>
      <c r="II36" s="90"/>
      <c r="IJ36" s="121">
        <f t="shared" si="60"/>
        <v>31</v>
      </c>
      <c r="IK36" s="1">
        <f t="shared" ca="1" si="61"/>
        <v>11</v>
      </c>
      <c r="IL36" s="137">
        <f t="shared" ca="1" si="62"/>
        <v>2466.8000000000002</v>
      </c>
      <c r="IM36" s="1" t="s">
        <v>179</v>
      </c>
      <c r="IS36" s="70">
        <v>30</v>
      </c>
      <c r="IT36" s="70">
        <f t="shared" si="46"/>
        <v>90</v>
      </c>
      <c r="IU36" s="147">
        <f t="shared" si="52"/>
        <v>70</v>
      </c>
      <c r="IV36" s="1">
        <f t="shared" si="47"/>
        <v>70</v>
      </c>
      <c r="IW36" s="9">
        <f t="shared" si="48"/>
        <v>30</v>
      </c>
    </row>
    <row r="37" spans="1:257" ht="17" thickBot="1" x14ac:dyDescent="0.25">
      <c r="A37" s="287">
        <v>1.25</v>
      </c>
      <c r="B37" s="1">
        <v>32</v>
      </c>
      <c r="C37" s="7" t="str">
        <f t="shared" si="6"/>
        <v/>
      </c>
      <c r="D37" s="94"/>
      <c r="E37" s="34" t="str">
        <f t="shared" si="0"/>
        <v/>
      </c>
      <c r="F37" s="1" t="str">
        <f t="shared" ca="1" si="7"/>
        <v/>
      </c>
      <c r="G37" s="1"/>
      <c r="K37" s="9">
        <v>31</v>
      </c>
      <c r="L37" s="3">
        <v>31</v>
      </c>
      <c r="M37" s="296"/>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4" t="s">
        <v>17</v>
      </c>
      <c r="AS37" s="295">
        <v>6.99</v>
      </c>
      <c r="AT37" s="278">
        <v>99999</v>
      </c>
      <c r="AU37" s="278">
        <v>99999</v>
      </c>
      <c r="AV37" s="278">
        <v>99999</v>
      </c>
      <c r="AW37" s="278">
        <v>99999</v>
      </c>
      <c r="AX37" s="278">
        <v>99999</v>
      </c>
      <c r="AY37" s="278">
        <v>99999</v>
      </c>
      <c r="AZ37" s="278">
        <v>99999</v>
      </c>
      <c r="BA37" s="278">
        <v>99999</v>
      </c>
      <c r="BB37" s="278">
        <v>99999</v>
      </c>
      <c r="BC37" s="278">
        <v>99999</v>
      </c>
      <c r="BD37" s="278">
        <v>99999</v>
      </c>
      <c r="BE37" s="278">
        <v>99999</v>
      </c>
      <c r="BF37" s="278">
        <v>99999</v>
      </c>
      <c r="BG37" s="278">
        <v>99999</v>
      </c>
      <c r="BH37" s="278">
        <v>99999</v>
      </c>
      <c r="BI37" s="278">
        <v>99999</v>
      </c>
      <c r="BJ37" s="278">
        <v>99999</v>
      </c>
      <c r="BK37" s="278">
        <v>99999</v>
      </c>
      <c r="BL37" s="278">
        <v>99999</v>
      </c>
      <c r="BM37" s="278">
        <v>99999</v>
      </c>
      <c r="BN37" s="278">
        <v>99999</v>
      </c>
      <c r="BO37" s="278">
        <v>99999</v>
      </c>
      <c r="BP37" s="278">
        <v>99999</v>
      </c>
      <c r="BQ37" s="278">
        <v>99999</v>
      </c>
      <c r="BR37" s="278">
        <v>99999</v>
      </c>
      <c r="BS37" s="278">
        <v>99999</v>
      </c>
      <c r="BT37" s="278">
        <v>99999</v>
      </c>
      <c r="BU37" s="278">
        <v>99999</v>
      </c>
      <c r="BV37" s="278">
        <v>99999</v>
      </c>
      <c r="BW37" s="278">
        <v>99999</v>
      </c>
      <c r="BX37" s="278">
        <v>99999</v>
      </c>
      <c r="BY37" s="278">
        <v>99999</v>
      </c>
      <c r="BZ37" s="278">
        <v>99999</v>
      </c>
      <c r="CA37" s="278">
        <v>99999</v>
      </c>
      <c r="CB37" s="278">
        <v>99999</v>
      </c>
      <c r="CC37" s="278">
        <v>99999</v>
      </c>
      <c r="CD37" s="278">
        <v>99999</v>
      </c>
      <c r="CE37" s="278">
        <v>99999</v>
      </c>
      <c r="CF37" s="278">
        <v>99999</v>
      </c>
      <c r="CG37" s="278">
        <v>99999</v>
      </c>
      <c r="CH37" s="278">
        <v>99999</v>
      </c>
      <c r="CI37" s="278">
        <v>99999</v>
      </c>
      <c r="CJ37" s="278">
        <v>99999</v>
      </c>
      <c r="CK37" s="278">
        <v>99999</v>
      </c>
      <c r="CL37" s="278">
        <v>99999</v>
      </c>
      <c r="CM37" s="278">
        <v>99999</v>
      </c>
      <c r="CN37" s="278">
        <v>99999</v>
      </c>
      <c r="CO37" s="278">
        <v>99999</v>
      </c>
      <c r="CP37" s="278">
        <v>99999</v>
      </c>
      <c r="CQ37" s="278">
        <v>99999</v>
      </c>
      <c r="CR37" s="278">
        <v>99999</v>
      </c>
      <c r="CS37" s="278">
        <v>99999</v>
      </c>
      <c r="CT37" s="278">
        <v>99999</v>
      </c>
      <c r="CU37" s="278">
        <v>99999</v>
      </c>
      <c r="CV37" s="278">
        <v>99999</v>
      </c>
      <c r="CW37" s="278">
        <v>99999</v>
      </c>
      <c r="CX37" s="278">
        <v>99999</v>
      </c>
      <c r="CY37" s="278">
        <v>99999</v>
      </c>
      <c r="CZ37" s="278">
        <v>99999</v>
      </c>
      <c r="DA37" s="278">
        <v>99999</v>
      </c>
      <c r="DB37" s="278">
        <v>99999</v>
      </c>
      <c r="DC37" s="278">
        <v>99999</v>
      </c>
      <c r="DD37" s="278">
        <v>99999</v>
      </c>
      <c r="DE37" s="278">
        <v>99999</v>
      </c>
      <c r="DF37" s="278">
        <v>99999</v>
      </c>
      <c r="DG37" s="278">
        <v>99999</v>
      </c>
      <c r="DH37" s="278">
        <v>99999</v>
      </c>
      <c r="DI37" s="278">
        <v>99999</v>
      </c>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8"/>
      <c r="EO37" s="278"/>
      <c r="EP37" s="278"/>
      <c r="EQ37" s="278"/>
      <c r="ER37" s="278"/>
      <c r="ES37" s="278"/>
      <c r="ET37" s="278"/>
      <c r="EU37" s="278"/>
      <c r="EV37" s="278"/>
      <c r="EW37" s="278"/>
      <c r="EX37" s="278"/>
      <c r="EY37" s="278"/>
      <c r="EZ37" s="278"/>
      <c r="FA37" s="278"/>
      <c r="FB37" s="278"/>
      <c r="FC37" s="278"/>
      <c r="FD37" s="278"/>
      <c r="FE37" s="278"/>
      <c r="FF37" s="278"/>
      <c r="FG37" s="278"/>
      <c r="FH37" s="278"/>
      <c r="FI37" s="278"/>
      <c r="FJ37" s="278"/>
      <c r="FK37" s="278"/>
      <c r="FL37" s="278"/>
      <c r="FM37" s="278"/>
      <c r="FN37" s="278"/>
      <c r="FO37" s="278"/>
      <c r="FP37" s="278"/>
      <c r="FQ37" s="278"/>
      <c r="FR37" s="278"/>
      <c r="FS37" s="278"/>
      <c r="FT37" s="278"/>
      <c r="FU37" s="278"/>
      <c r="FV37" s="278"/>
      <c r="FW37" s="278"/>
      <c r="FX37" s="278"/>
      <c r="FY37" s="278"/>
      <c r="FZ37" s="278"/>
      <c r="GA37" s="278"/>
      <c r="GB37" s="278"/>
      <c r="GC37" s="278"/>
      <c r="GD37" s="278"/>
      <c r="GE37" s="278"/>
      <c r="GF37" s="278"/>
      <c r="GG37" s="278"/>
      <c r="GH37" s="278"/>
      <c r="GI37" s="150">
        <v>99999</v>
      </c>
      <c r="GJ37" s="150">
        <v>99999</v>
      </c>
      <c r="GK37" s="150">
        <v>99999</v>
      </c>
      <c r="GL37" s="48">
        <v>31</v>
      </c>
      <c r="GM37" s="101"/>
      <c r="GN37" s="99">
        <f t="shared" si="53"/>
        <v>114</v>
      </c>
      <c r="GO37" s="99">
        <f t="shared" si="39"/>
        <v>116</v>
      </c>
      <c r="GP37" s="50"/>
      <c r="GQ37" s="101" t="str">
        <f t="shared" si="50"/>
        <v>146</v>
      </c>
      <c r="GR37" s="104" t="str">
        <f t="shared" si="40"/>
        <v>147</v>
      </c>
      <c r="GS37" s="50">
        <f t="shared" si="10"/>
        <v>32</v>
      </c>
      <c r="GT37" s="7"/>
      <c r="GU37" s="175" t="str">
        <f t="shared" si="41"/>
        <v>1,2,98,70,68,67,66,65,60,63,64,62,61,158,156,157,177,161,160,162,176,175,174,163,164,172,173,140,141,145,146,100,147,137,138,139,153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7" s="171" t="str">
        <v>1199993.14,2.5,0</v>
      </c>
      <c r="GW37" s="101">
        <f t="shared" si="11"/>
        <v>11</v>
      </c>
      <c r="GX37" s="101">
        <f t="shared" si="12"/>
        <v>15</v>
      </c>
      <c r="GY37" s="167">
        <f t="shared" si="1"/>
        <v>1199993.1399999999</v>
      </c>
      <c r="GZ37" s="99">
        <f t="shared" si="13"/>
        <v>2.5</v>
      </c>
      <c r="HA37" s="99">
        <f t="shared" si="2"/>
        <v>0</v>
      </c>
      <c r="HB37" s="248" t="str">
        <f t="shared" si="3"/>
        <v>FEAS.</v>
      </c>
      <c r="HC37" s="50"/>
      <c r="HD37" s="246">
        <f t="shared" si="14"/>
        <v>87</v>
      </c>
      <c r="HE37" s="50">
        <v>32</v>
      </c>
      <c r="HF37" s="173">
        <f t="shared" si="15"/>
        <v>1</v>
      </c>
      <c r="HG37" s="101">
        <f t="shared" si="16"/>
        <v>17</v>
      </c>
      <c r="HH37" s="267" cm="1">
        <f t="array" ref="HH37">IF(HE37&lt;=$HC$1-1,IF(HF37&lt;&gt;HF36,INDEX($M$6:$GK$185,1,HG37+1),INDEX($M$6:$GK$185,MIN(HG37,HG36)+1,MAX(HG37,HG36)+1))+IF(HF37&lt;&gt;HF38,INDEX($M$6:$GK$185,1,HG37+1),0),"")</f>
        <v>26.63</v>
      </c>
      <c r="HI37" s="50">
        <f t="shared" ca="1" si="4"/>
        <v>1.25</v>
      </c>
      <c r="HJ37" s="259"/>
      <c r="HK37" s="49"/>
      <c r="HL37" s="49"/>
      <c r="HM37" s="49"/>
      <c r="HP37" s="161">
        <v>32</v>
      </c>
      <c r="HQ37" s="163" t="str">
        <f t="shared" si="19"/>
        <v>,-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7" s="164" t="str">
        <f t="shared" si="20"/>
        <v>,-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1,26,130,136,135,150,151,149,148,144,143,142,171,170,169,168,167,166,165,159,155,154,31,24,23,45,33,49,46,44,43,53,48,47,41,40,42,39,38,</v>
      </c>
      <c r="HS37" s="105" t="str">
        <f t="shared" si="21"/>
        <v>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1,26,130,136,135,150,151,149,148,144,143,142,171,170,169,168,167,166,165,159,155,154,31,24,23,45,33,49,46,44,43,53,48,47,41,40,42,39,38,</v>
      </c>
      <c r="HT37" s="143" t="str">
        <v>1199996.29,2.5,0</v>
      </c>
      <c r="HU37" s="161">
        <f t="shared" si="22"/>
        <v>11</v>
      </c>
      <c r="HV37" s="161">
        <f t="shared" si="23"/>
        <v>15</v>
      </c>
      <c r="HW37" s="161">
        <f t="shared" si="24"/>
        <v>1199996.29</v>
      </c>
      <c r="HX37" s="161">
        <f t="shared" si="25"/>
        <v>2.5</v>
      </c>
      <c r="HY37" s="161">
        <f t="shared" si="26"/>
        <v>0</v>
      </c>
      <c r="HZ37" s="161">
        <f t="shared" si="27"/>
        <v>1199996.29</v>
      </c>
      <c r="IA37" s="174">
        <f t="shared" si="28"/>
        <v>32</v>
      </c>
      <c r="IB37" s="173">
        <f t="shared" ca="1" si="54"/>
        <v>99999</v>
      </c>
      <c r="IC37" s="56" t="e">
        <f t="shared" ca="1" si="55"/>
        <v>#VALUE!</v>
      </c>
      <c r="ID37" s="167" t="e">
        <f t="shared" ca="1" si="56"/>
        <v>#VALUE!</v>
      </c>
      <c r="IE37" s="186" t="str">
        <f t="shared" ca="1" si="32"/>
        <v>-</v>
      </c>
      <c r="IF37" s="90"/>
      <c r="IG37" s="90"/>
      <c r="IH37" s="90"/>
      <c r="II37" s="90"/>
      <c r="IJ37" s="121">
        <f t="shared" si="60"/>
        <v>32</v>
      </c>
      <c r="IK37" s="1">
        <f t="shared" ca="1" si="61"/>
        <v>99999</v>
      </c>
      <c r="IL37" s="137" t="str">
        <f t="shared" ca="1" si="62"/>
        <v>-</v>
      </c>
      <c r="IS37" s="70">
        <v>31</v>
      </c>
      <c r="IT37" s="70">
        <f t="shared" si="46"/>
        <v>93</v>
      </c>
      <c r="IU37" s="147">
        <f t="shared" si="52"/>
        <v>71</v>
      </c>
      <c r="IV37" s="1">
        <f t="shared" si="47"/>
        <v>71</v>
      </c>
      <c r="IW37" s="9">
        <f t="shared" si="48"/>
        <v>31</v>
      </c>
    </row>
    <row r="38" spans="1:257" ht="17" thickBot="1" x14ac:dyDescent="0.25">
      <c r="A38" s="64"/>
      <c r="B38" s="1">
        <v>33</v>
      </c>
      <c r="C38" s="7" t="str">
        <f t="shared" si="6"/>
        <v/>
      </c>
      <c r="D38" s="94"/>
      <c r="E38" s="34" t="str">
        <f t="shared" ref="E38:E54" si="63">IF(ISNUMBER(D38),IF(C38&lt;&gt;C37,INDEX($M$6:$GL$56,1,D38+1),INDEX($M$6:$GL$56,MIN(D38,D37)+1,MAX(D38,D37)+1))+IF(C38&lt;&gt;C39,INDEX($M$6:$GL$56,1,D38+1),0),"")</f>
        <v/>
      </c>
      <c r="F38" s="1" t="str">
        <f t="shared" ca="1" si="7"/>
        <v/>
      </c>
      <c r="G38" s="1"/>
      <c r="K38" s="9">
        <v>32</v>
      </c>
      <c r="L38" s="3">
        <v>32</v>
      </c>
      <c r="M38" s="296"/>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4" t="s">
        <v>17</v>
      </c>
      <c r="AT38" s="278">
        <v>99999</v>
      </c>
      <c r="AU38" s="278">
        <v>99999</v>
      </c>
      <c r="AV38" s="278">
        <v>99999</v>
      </c>
      <c r="AW38" s="278">
        <v>99999</v>
      </c>
      <c r="AX38" s="278">
        <v>99999</v>
      </c>
      <c r="AY38" s="278">
        <v>99999</v>
      </c>
      <c r="AZ38" s="278">
        <v>99999</v>
      </c>
      <c r="BA38" s="278">
        <v>99999</v>
      </c>
      <c r="BB38" s="278">
        <v>99999</v>
      </c>
      <c r="BC38" s="278">
        <v>99999</v>
      </c>
      <c r="BD38" s="278">
        <v>99999</v>
      </c>
      <c r="BE38" s="278">
        <v>99999</v>
      </c>
      <c r="BF38" s="278">
        <v>99999</v>
      </c>
      <c r="BG38" s="278">
        <v>99999</v>
      </c>
      <c r="BH38" s="278">
        <v>99999</v>
      </c>
      <c r="BI38" s="278">
        <v>99999</v>
      </c>
      <c r="BJ38" s="278">
        <v>99999</v>
      </c>
      <c r="BK38" s="278">
        <v>99999</v>
      </c>
      <c r="BL38" s="278">
        <v>99999</v>
      </c>
      <c r="BM38" s="278">
        <v>99999</v>
      </c>
      <c r="BN38" s="278">
        <v>99999</v>
      </c>
      <c r="BO38" s="278">
        <v>99999</v>
      </c>
      <c r="BP38" s="278">
        <v>99999</v>
      </c>
      <c r="BQ38" s="278">
        <v>99999</v>
      </c>
      <c r="BR38" s="278">
        <v>99999</v>
      </c>
      <c r="BS38" s="278">
        <v>99999</v>
      </c>
      <c r="BT38" s="278">
        <v>99999</v>
      </c>
      <c r="BU38" s="278">
        <v>99999</v>
      </c>
      <c r="BV38" s="278">
        <v>99999</v>
      </c>
      <c r="BW38" s="278">
        <v>99999</v>
      </c>
      <c r="BX38" s="278">
        <v>99999</v>
      </c>
      <c r="BY38" s="278">
        <v>99999</v>
      </c>
      <c r="BZ38" s="278">
        <v>99999</v>
      </c>
      <c r="CA38" s="278">
        <v>99999</v>
      </c>
      <c r="CB38" s="278">
        <v>99999</v>
      </c>
      <c r="CC38" s="278">
        <v>99999</v>
      </c>
      <c r="CD38" s="278">
        <v>99999</v>
      </c>
      <c r="CE38" s="278">
        <v>99999</v>
      </c>
      <c r="CF38" s="278">
        <v>99999</v>
      </c>
      <c r="CG38" s="278">
        <v>99999</v>
      </c>
      <c r="CH38" s="278">
        <v>99999</v>
      </c>
      <c r="CI38" s="278">
        <v>99999</v>
      </c>
      <c r="CJ38" s="278">
        <v>99999</v>
      </c>
      <c r="CK38" s="278">
        <v>99999</v>
      </c>
      <c r="CL38" s="278">
        <v>99999</v>
      </c>
      <c r="CM38" s="278">
        <v>99999</v>
      </c>
      <c r="CN38" s="278">
        <v>99999</v>
      </c>
      <c r="CO38" s="278">
        <v>99999</v>
      </c>
      <c r="CP38" s="278">
        <v>99999</v>
      </c>
      <c r="CQ38" s="278">
        <v>99999</v>
      </c>
      <c r="CR38" s="278">
        <v>99999</v>
      </c>
      <c r="CS38" s="278">
        <v>99999</v>
      </c>
      <c r="CT38" s="278">
        <v>99999</v>
      </c>
      <c r="CU38" s="278">
        <v>99999</v>
      </c>
      <c r="CV38" s="278">
        <v>99999</v>
      </c>
      <c r="CW38" s="278">
        <v>99999</v>
      </c>
      <c r="CX38" s="278">
        <v>99999</v>
      </c>
      <c r="CY38" s="278">
        <v>99999</v>
      </c>
      <c r="CZ38" s="278">
        <v>99999</v>
      </c>
      <c r="DA38" s="278">
        <v>99999</v>
      </c>
      <c r="DB38" s="278">
        <v>99999</v>
      </c>
      <c r="DC38" s="278">
        <v>99999</v>
      </c>
      <c r="DD38" s="278">
        <v>99999</v>
      </c>
      <c r="DE38" s="278">
        <v>99999</v>
      </c>
      <c r="DF38" s="278">
        <v>99999</v>
      </c>
      <c r="DG38" s="278">
        <v>99999</v>
      </c>
      <c r="DH38" s="278">
        <v>99999</v>
      </c>
      <c r="DI38" s="278">
        <v>99999</v>
      </c>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c r="FM38" s="278"/>
      <c r="FN38" s="278"/>
      <c r="FO38" s="278"/>
      <c r="FP38" s="278"/>
      <c r="FQ38" s="278"/>
      <c r="FR38" s="278"/>
      <c r="FS38" s="278"/>
      <c r="FT38" s="278"/>
      <c r="FU38" s="278"/>
      <c r="FV38" s="278"/>
      <c r="FW38" s="278"/>
      <c r="FX38" s="278"/>
      <c r="FY38" s="278"/>
      <c r="FZ38" s="278"/>
      <c r="GA38" s="278"/>
      <c r="GB38" s="278"/>
      <c r="GC38" s="278"/>
      <c r="GD38" s="278"/>
      <c r="GE38" s="278"/>
      <c r="GF38" s="278"/>
      <c r="GG38" s="278"/>
      <c r="GH38" s="278"/>
      <c r="GI38" s="150">
        <v>99999</v>
      </c>
      <c r="GJ38" s="150">
        <v>99999</v>
      </c>
      <c r="GK38" s="150">
        <v>99999</v>
      </c>
      <c r="GL38" s="48">
        <v>32</v>
      </c>
      <c r="GM38" s="101"/>
      <c r="GN38" s="99">
        <f t="shared" si="53"/>
        <v>118</v>
      </c>
      <c r="GO38" s="99">
        <f t="shared" si="39"/>
        <v>120</v>
      </c>
      <c r="GP38" s="50"/>
      <c r="GQ38" s="101" t="str">
        <f t="shared" si="50"/>
        <v>147</v>
      </c>
      <c r="GR38" s="104" t="str">
        <f t="shared" si="40"/>
        <v>137</v>
      </c>
      <c r="GS38" s="50">
        <f t="shared" si="10"/>
        <v>33</v>
      </c>
      <c r="GT38" s="7"/>
      <c r="GU38" s="175" t="str">
        <f t="shared" si="41"/>
        <v>1,2,98,70,68,67,66,65,60,63,64,62,61,158,156,157,177,161,160,162,176,175,174,163,164,172,173,140,141,145,146,147,100,137,138,139,153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8" s="171" t="str">
        <v>1199993.14,2.5,0</v>
      </c>
      <c r="GW38" s="101">
        <f t="shared" si="11"/>
        <v>11</v>
      </c>
      <c r="GX38" s="101">
        <f t="shared" si="12"/>
        <v>15</v>
      </c>
      <c r="GY38" s="167">
        <f t="shared" si="1"/>
        <v>1199993.1399999999</v>
      </c>
      <c r="GZ38" s="99">
        <f t="shared" si="13"/>
        <v>2.5</v>
      </c>
      <c r="HA38" s="99">
        <f t="shared" ref="HA38:HA54" si="64">_xlfn.NUMBERVALUE(IF(GS38&lt;&gt;$HN$3,MID(GV38,GX38+1,LEN(GV38)-GX38),99999))</f>
        <v>0</v>
      </c>
      <c r="HB38" s="248" t="str">
        <f t="shared" si="3"/>
        <v>-</v>
      </c>
      <c r="HC38" s="50"/>
      <c r="HD38" s="246" t="str">
        <f t="shared" si="14"/>
        <v/>
      </c>
      <c r="HE38" s="50">
        <v>33</v>
      </c>
      <c r="HF38" s="173" t="str">
        <f t="shared" si="15"/>
        <v/>
      </c>
      <c r="HG38" s="101" t="str">
        <f t="shared" si="16"/>
        <v/>
      </c>
      <c r="HH38" s="267" t="str" cm="1">
        <f t="array" ref="HH38">IF(HE38&lt;=$HC$1-1,IF(HF38&lt;&gt;HF37,INDEX($M$6:$GK$185,1,HG38+1),INDEX($M$6:$GK$185,MIN(HG38,HG37)+1,MAX(HG38,HG37)+1))+IF(HF38&lt;&gt;HF39,INDEX($M$6:$GK$185,1,HG38+1),0),"")</f>
        <v/>
      </c>
      <c r="HI38" s="50" t="str">
        <f t="shared" ref="HI38:HI54" ca="1" si="65">IF(HE38&lt;=$HC$1-1,OFFSET($A$5,HG38,0),"")</f>
        <v/>
      </c>
      <c r="HJ38" s="259"/>
      <c r="HK38" s="49"/>
      <c r="HL38" s="49"/>
      <c r="HM38" s="49"/>
      <c r="HP38" s="161">
        <v>33</v>
      </c>
      <c r="HQ38" s="163" t="str">
        <f t="shared" si="19"/>
        <v>,-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8" s="164" t="str">
        <f t="shared" si="20"/>
        <v>,-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1,49,46,44,43,53,48,47,41,40,42,39,38,</v>
      </c>
      <c r="HS38" s="105" t="str">
        <f t="shared" si="21"/>
        <v>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1,49,46,44,43,53,48,47,41,40,42,39,38,</v>
      </c>
      <c r="HT38" s="143" t="str">
        <v>1399986,1.25,0</v>
      </c>
      <c r="HU38" s="161">
        <f t="shared" si="22"/>
        <v>8</v>
      </c>
      <c r="HV38" s="161">
        <f t="shared" si="23"/>
        <v>13</v>
      </c>
      <c r="HW38" s="161">
        <f t="shared" si="24"/>
        <v>1399986</v>
      </c>
      <c r="HX38" s="161">
        <f t="shared" si="25"/>
        <v>1.25</v>
      </c>
      <c r="HY38" s="161">
        <f t="shared" si="26"/>
        <v>0</v>
      </c>
      <c r="HZ38" s="161">
        <f t="shared" si="27"/>
        <v>1399986</v>
      </c>
      <c r="IA38" s="174">
        <f t="shared" si="28"/>
        <v>99999</v>
      </c>
      <c r="IB38" s="173">
        <f t="shared" si="54"/>
        <v>99999</v>
      </c>
      <c r="IC38" s="56" t="e">
        <f t="shared" si="55"/>
        <v>#VALUE!</v>
      </c>
      <c r="ID38" s="167" t="str">
        <f t="shared" si="56"/>
        <v>-</v>
      </c>
      <c r="IE38" s="186" t="str">
        <f t="shared" si="32"/>
        <v>-</v>
      </c>
      <c r="IF38" s="90"/>
      <c r="IG38" s="90"/>
      <c r="IH38" s="90"/>
      <c r="II38" s="90"/>
      <c r="IJ38" s="121">
        <f t="shared" si="60"/>
        <v>99999</v>
      </c>
      <c r="IK38" s="1">
        <f t="shared" si="61"/>
        <v>99999</v>
      </c>
      <c r="IL38" s="137" t="str">
        <f t="shared" si="62"/>
        <v>-</v>
      </c>
      <c r="IS38" s="70">
        <v>32</v>
      </c>
      <c r="IT38" s="70">
        <f t="shared" si="46"/>
        <v>96</v>
      </c>
      <c r="IU38" s="147">
        <f t="shared" si="52"/>
        <v>72</v>
      </c>
      <c r="IV38" s="1">
        <f t="shared" si="47"/>
        <v>72</v>
      </c>
      <c r="IW38" s="9">
        <f t="shared" si="48"/>
        <v>32</v>
      </c>
    </row>
    <row r="39" spans="1:257" ht="17" thickBot="1" x14ac:dyDescent="0.25">
      <c r="A39" s="64"/>
      <c r="B39" s="1">
        <v>34</v>
      </c>
      <c r="C39" s="7" t="str">
        <f t="shared" si="6"/>
        <v/>
      </c>
      <c r="D39" s="94"/>
      <c r="E39" s="34" t="str">
        <f t="shared" si="63"/>
        <v/>
      </c>
      <c r="F39" s="1" t="str">
        <f t="shared" ca="1" si="7"/>
        <v/>
      </c>
      <c r="G39" s="1"/>
      <c r="K39" s="9">
        <v>33</v>
      </c>
      <c r="L39" s="3">
        <v>33</v>
      </c>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279" t="s">
        <v>17</v>
      </c>
      <c r="AU39" s="278">
        <v>99999</v>
      </c>
      <c r="AV39" s="278">
        <v>99999</v>
      </c>
      <c r="AW39" s="278">
        <v>99999</v>
      </c>
      <c r="AX39" s="278">
        <v>99999</v>
      </c>
      <c r="AY39" s="278">
        <v>99999</v>
      </c>
      <c r="AZ39" s="278">
        <v>99999</v>
      </c>
      <c r="BA39" s="278">
        <v>99999</v>
      </c>
      <c r="BB39" s="278">
        <v>99999</v>
      </c>
      <c r="BC39" s="278">
        <v>99999</v>
      </c>
      <c r="BD39" s="278">
        <v>99999</v>
      </c>
      <c r="BE39" s="278">
        <v>99999</v>
      </c>
      <c r="BF39" s="278">
        <v>99999</v>
      </c>
      <c r="BG39" s="278">
        <v>99999</v>
      </c>
      <c r="BH39" s="278">
        <v>99999</v>
      </c>
      <c r="BI39" s="278">
        <v>99999</v>
      </c>
      <c r="BJ39" s="278">
        <v>99999</v>
      </c>
      <c r="BK39" s="278">
        <v>99999</v>
      </c>
      <c r="BL39" s="278">
        <v>99999</v>
      </c>
      <c r="BM39" s="278">
        <v>99999</v>
      </c>
      <c r="BN39" s="278">
        <v>99999</v>
      </c>
      <c r="BO39" s="278">
        <v>99999</v>
      </c>
      <c r="BP39" s="278">
        <v>99999</v>
      </c>
      <c r="BQ39" s="278">
        <v>99999</v>
      </c>
      <c r="BR39" s="278">
        <v>99999</v>
      </c>
      <c r="BS39" s="278">
        <v>99999</v>
      </c>
      <c r="BT39" s="278">
        <v>99999</v>
      </c>
      <c r="BU39" s="278">
        <v>99999</v>
      </c>
      <c r="BV39" s="278">
        <v>99999</v>
      </c>
      <c r="BW39" s="278">
        <v>99999</v>
      </c>
      <c r="BX39" s="278">
        <v>99999</v>
      </c>
      <c r="BY39" s="278">
        <v>99999</v>
      </c>
      <c r="BZ39" s="278">
        <v>99999</v>
      </c>
      <c r="CA39" s="278">
        <v>99999</v>
      </c>
      <c r="CB39" s="278">
        <v>99999</v>
      </c>
      <c r="CC39" s="278">
        <v>99999</v>
      </c>
      <c r="CD39" s="278">
        <v>99999</v>
      </c>
      <c r="CE39" s="278">
        <v>99999</v>
      </c>
      <c r="CF39" s="278">
        <v>99999</v>
      </c>
      <c r="CG39" s="278">
        <v>99999</v>
      </c>
      <c r="CH39" s="278">
        <v>99999</v>
      </c>
      <c r="CI39" s="278">
        <v>99999</v>
      </c>
      <c r="CJ39" s="278">
        <v>99999</v>
      </c>
      <c r="CK39" s="278">
        <v>99999</v>
      </c>
      <c r="CL39" s="278">
        <v>99999</v>
      </c>
      <c r="CM39" s="278">
        <v>99999</v>
      </c>
      <c r="CN39" s="278">
        <v>99999</v>
      </c>
      <c r="CO39" s="278">
        <v>99999</v>
      </c>
      <c r="CP39" s="278">
        <v>99999</v>
      </c>
      <c r="CQ39" s="278">
        <v>99999</v>
      </c>
      <c r="CR39" s="278">
        <v>99999</v>
      </c>
      <c r="CS39" s="278">
        <v>99999</v>
      </c>
      <c r="CT39" s="278">
        <v>99999</v>
      </c>
      <c r="CU39" s="278">
        <v>99999</v>
      </c>
      <c r="CV39" s="278">
        <v>99999</v>
      </c>
      <c r="CW39" s="278">
        <v>99999</v>
      </c>
      <c r="CX39" s="278">
        <v>99999</v>
      </c>
      <c r="CY39" s="278">
        <v>99999</v>
      </c>
      <c r="CZ39" s="278">
        <v>99999</v>
      </c>
      <c r="DA39" s="278">
        <v>99999</v>
      </c>
      <c r="DB39" s="278">
        <v>99999</v>
      </c>
      <c r="DC39" s="278">
        <v>99999</v>
      </c>
      <c r="DD39" s="278">
        <v>99999</v>
      </c>
      <c r="DE39" s="278">
        <v>99999</v>
      </c>
      <c r="DF39" s="278">
        <v>99999</v>
      </c>
      <c r="DG39" s="278">
        <v>99999</v>
      </c>
      <c r="DH39" s="278">
        <v>99999</v>
      </c>
      <c r="DI39" s="278">
        <v>99999</v>
      </c>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150">
        <v>99999</v>
      </c>
      <c r="GJ39" s="150">
        <v>99999</v>
      </c>
      <c r="GK39" s="150">
        <v>99999</v>
      </c>
      <c r="GL39" s="48">
        <v>33</v>
      </c>
      <c r="GM39" s="101"/>
      <c r="GN39" s="99">
        <f t="shared" si="53"/>
        <v>122</v>
      </c>
      <c r="GO39" s="99">
        <f t="shared" si="39"/>
        <v>124</v>
      </c>
      <c r="GP39" s="50"/>
      <c r="GQ39" s="101" t="str">
        <f t="shared" si="50"/>
        <v>137</v>
      </c>
      <c r="GR39" s="104" t="str">
        <f t="shared" si="40"/>
        <v>138</v>
      </c>
      <c r="GS39" s="50">
        <f t="shared" si="10"/>
        <v>34</v>
      </c>
      <c r="GT39" s="7"/>
      <c r="GU39" s="175" t="str">
        <f t="shared" si="41"/>
        <v>1,2,98,70,68,67,66,65,60,63,64,62,61,158,156,157,177,161,160,162,176,175,174,163,164,172,173,140,141,145,146,147,137,100,138,139,153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39" s="171" t="str">
        <v>1199993.14,2.5,0</v>
      </c>
      <c r="GW39" s="101">
        <f t="shared" si="11"/>
        <v>11</v>
      </c>
      <c r="GX39" s="101">
        <f t="shared" si="12"/>
        <v>15</v>
      </c>
      <c r="GY39" s="167">
        <f t="shared" si="1"/>
        <v>1199993.1399999999</v>
      </c>
      <c r="GZ39" s="99">
        <f t="shared" si="13"/>
        <v>2.5</v>
      </c>
      <c r="HA39" s="99">
        <f t="shared" si="64"/>
        <v>0</v>
      </c>
      <c r="HB39" s="248" t="str">
        <f t="shared" si="3"/>
        <v>-</v>
      </c>
      <c r="HC39" s="50"/>
      <c r="HD39" s="246" t="str">
        <f t="shared" si="14"/>
        <v/>
      </c>
      <c r="HE39" s="50">
        <v>34</v>
      </c>
      <c r="HF39" s="173" t="str">
        <f t="shared" si="15"/>
        <v/>
      </c>
      <c r="HG39" s="101" t="str">
        <f t="shared" si="16"/>
        <v/>
      </c>
      <c r="HH39" s="267" t="str" cm="1">
        <f t="array" ref="HH39">IF(HE39&lt;=$HC$1-1,IF(HF39&lt;&gt;HF38,INDEX($M$6:$GK$185,1,HG39+1),INDEX($M$6:$GK$185,MIN(HG39,HG38)+1,MAX(HG39,HG38)+1))+IF(HF39&lt;&gt;HF40,INDEX($M$6:$GK$185,1,HG39+1),0),"")</f>
        <v/>
      </c>
      <c r="HI39" s="50" t="str">
        <f t="shared" ca="1" si="65"/>
        <v/>
      </c>
      <c r="HJ39" s="259"/>
      <c r="HK39" s="49"/>
      <c r="HL39" s="49"/>
      <c r="HM39" s="49"/>
      <c r="HP39" s="161">
        <v>34</v>
      </c>
      <c r="HQ39" s="163" t="str">
        <f t="shared" si="19"/>
        <v>,-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39" s="164" t="str">
        <f t="shared" si="20"/>
        <v>,-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1,21,35,32,26,130,136,135,150,151,149,148,144,143,142,171,170,169,168,167,166,165,159,155,154,31,24,23,45,33,49,46,44,43,53,48,47,41,40,42,39,38,</v>
      </c>
      <c r="HS39" s="105" t="str">
        <f t="shared" si="21"/>
        <v>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1,21,35,32,26,130,136,135,150,151,149,148,144,143,142,171,170,169,168,167,166,165,159,155,154,31,24,23,45,33,49,46,44,43,53,48,47,41,40,42,39,38,</v>
      </c>
      <c r="HT39" s="143" t="str">
        <v>1399986,1.25,0</v>
      </c>
      <c r="HU39" s="161">
        <f t="shared" si="22"/>
        <v>8</v>
      </c>
      <c r="HV39" s="161">
        <f t="shared" si="23"/>
        <v>13</v>
      </c>
      <c r="HW39" s="161">
        <f t="shared" si="24"/>
        <v>1399986</v>
      </c>
      <c r="HX39" s="161">
        <f t="shared" si="25"/>
        <v>1.25</v>
      </c>
      <c r="HY39" s="161">
        <f t="shared" si="26"/>
        <v>0</v>
      </c>
      <c r="HZ39" s="161">
        <f t="shared" si="27"/>
        <v>1399986</v>
      </c>
      <c r="IA39" s="174">
        <f t="shared" si="28"/>
        <v>99999</v>
      </c>
      <c r="IB39" s="173">
        <f t="shared" si="54"/>
        <v>99999</v>
      </c>
      <c r="IC39" s="56" t="e">
        <f t="shared" si="55"/>
        <v>#VALUE!</v>
      </c>
      <c r="ID39" s="167" t="str">
        <f t="shared" si="56"/>
        <v>-</v>
      </c>
      <c r="IE39" s="186" t="str">
        <f t="shared" si="32"/>
        <v>-</v>
      </c>
      <c r="IF39" s="90"/>
      <c r="IG39" s="90"/>
      <c r="IH39" s="90"/>
      <c r="II39" s="90"/>
      <c r="IJ39" s="121">
        <f t="shared" si="60"/>
        <v>99999</v>
      </c>
      <c r="IK39" s="1">
        <f t="shared" si="61"/>
        <v>99999</v>
      </c>
      <c r="IL39" s="137" t="str">
        <f t="shared" si="62"/>
        <v>-</v>
      </c>
      <c r="IS39" s="70">
        <v>33</v>
      </c>
      <c r="IT39" s="70">
        <f t="shared" si="46"/>
        <v>99</v>
      </c>
      <c r="IU39" s="147">
        <f t="shared" si="52"/>
        <v>73</v>
      </c>
      <c r="IV39" s="1">
        <f t="shared" si="47"/>
        <v>73</v>
      </c>
      <c r="IW39" s="9">
        <f t="shared" si="48"/>
        <v>33</v>
      </c>
    </row>
    <row r="40" spans="1:257" ht="17" thickBot="1" x14ac:dyDescent="0.25">
      <c r="A40" s="64"/>
      <c r="B40" s="1">
        <v>35</v>
      </c>
      <c r="C40" s="7" t="str">
        <f t="shared" si="6"/>
        <v/>
      </c>
      <c r="D40" s="94"/>
      <c r="E40" s="34" t="str">
        <f t="shared" si="63"/>
        <v/>
      </c>
      <c r="F40" s="1" t="str">
        <f t="shared" ca="1" si="7"/>
        <v/>
      </c>
      <c r="G40" s="1"/>
      <c r="K40" s="9">
        <v>34</v>
      </c>
      <c r="L40" s="3">
        <v>34</v>
      </c>
      <c r="M40" s="118"/>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279"/>
      <c r="AT40" s="279"/>
      <c r="AU40" s="279" t="s">
        <v>17</v>
      </c>
      <c r="AV40" s="278">
        <v>99999</v>
      </c>
      <c r="AW40" s="278">
        <v>99999</v>
      </c>
      <c r="AX40" s="278">
        <v>99999</v>
      </c>
      <c r="AY40" s="278">
        <v>99999</v>
      </c>
      <c r="AZ40" s="278">
        <v>99999</v>
      </c>
      <c r="BA40" s="278">
        <v>99999</v>
      </c>
      <c r="BB40" s="278">
        <v>99999</v>
      </c>
      <c r="BC40" s="278">
        <v>99999</v>
      </c>
      <c r="BD40" s="278">
        <v>99999</v>
      </c>
      <c r="BE40" s="278">
        <v>99999</v>
      </c>
      <c r="BF40" s="278">
        <v>99999</v>
      </c>
      <c r="BG40" s="278">
        <v>99999</v>
      </c>
      <c r="BH40" s="278">
        <v>99999</v>
      </c>
      <c r="BI40" s="278">
        <v>99999</v>
      </c>
      <c r="BJ40" s="278">
        <v>99999</v>
      </c>
      <c r="BK40" s="278">
        <v>99999</v>
      </c>
      <c r="BL40" s="278">
        <v>99999</v>
      </c>
      <c r="BM40" s="278">
        <v>99999</v>
      </c>
      <c r="BN40" s="278">
        <v>99999</v>
      </c>
      <c r="BO40" s="278">
        <v>99999</v>
      </c>
      <c r="BP40" s="278">
        <v>99999</v>
      </c>
      <c r="BQ40" s="278">
        <v>99999</v>
      </c>
      <c r="BR40" s="278">
        <v>99999</v>
      </c>
      <c r="BS40" s="278">
        <v>99999</v>
      </c>
      <c r="BT40" s="278">
        <v>99999</v>
      </c>
      <c r="BU40" s="278">
        <v>99999</v>
      </c>
      <c r="BV40" s="278">
        <v>99999</v>
      </c>
      <c r="BW40" s="278">
        <v>99999</v>
      </c>
      <c r="BX40" s="278">
        <v>99999</v>
      </c>
      <c r="BY40" s="278">
        <v>99999</v>
      </c>
      <c r="BZ40" s="278">
        <v>99999</v>
      </c>
      <c r="CA40" s="278">
        <v>99999</v>
      </c>
      <c r="CB40" s="278">
        <v>99999</v>
      </c>
      <c r="CC40" s="278">
        <v>99999</v>
      </c>
      <c r="CD40" s="278">
        <v>99999</v>
      </c>
      <c r="CE40" s="278">
        <v>99999</v>
      </c>
      <c r="CF40" s="278">
        <v>99999</v>
      </c>
      <c r="CG40" s="278">
        <v>99999</v>
      </c>
      <c r="CH40" s="278">
        <v>99999</v>
      </c>
      <c r="CI40" s="278">
        <v>99999</v>
      </c>
      <c r="CJ40" s="278">
        <v>99999</v>
      </c>
      <c r="CK40" s="278">
        <v>99999</v>
      </c>
      <c r="CL40" s="278">
        <v>99999</v>
      </c>
      <c r="CM40" s="278">
        <v>99999</v>
      </c>
      <c r="CN40" s="278">
        <v>99999</v>
      </c>
      <c r="CO40" s="278">
        <v>99999</v>
      </c>
      <c r="CP40" s="278">
        <v>99999</v>
      </c>
      <c r="CQ40" s="278">
        <v>99999</v>
      </c>
      <c r="CR40" s="278">
        <v>99999</v>
      </c>
      <c r="CS40" s="278">
        <v>99999</v>
      </c>
      <c r="CT40" s="278">
        <v>99999</v>
      </c>
      <c r="CU40" s="278">
        <v>99999</v>
      </c>
      <c r="CV40" s="278">
        <v>99999</v>
      </c>
      <c r="CW40" s="278">
        <v>99999</v>
      </c>
      <c r="CX40" s="278">
        <v>99999</v>
      </c>
      <c r="CY40" s="278">
        <v>99999</v>
      </c>
      <c r="CZ40" s="278">
        <v>99999</v>
      </c>
      <c r="DA40" s="278">
        <v>99999</v>
      </c>
      <c r="DB40" s="278">
        <v>99999</v>
      </c>
      <c r="DC40" s="278">
        <v>99999</v>
      </c>
      <c r="DD40" s="278">
        <v>99999</v>
      </c>
      <c r="DE40" s="278">
        <v>99999</v>
      </c>
      <c r="DF40" s="278">
        <v>99999</v>
      </c>
      <c r="DG40" s="278">
        <v>99999</v>
      </c>
      <c r="DH40" s="278">
        <v>99999</v>
      </c>
      <c r="DI40" s="278">
        <v>99999</v>
      </c>
      <c r="DJ40" s="278"/>
      <c r="DK40" s="278"/>
      <c r="DL40" s="278"/>
      <c r="DM40" s="278"/>
      <c r="DN40" s="278"/>
      <c r="DO40" s="278"/>
      <c r="DP40" s="278"/>
      <c r="DQ40" s="278"/>
      <c r="DR40" s="278"/>
      <c r="DS40" s="278"/>
      <c r="DT40" s="278"/>
      <c r="DU40" s="278"/>
      <c r="DV40" s="278"/>
      <c r="DW40" s="278"/>
      <c r="DX40" s="278"/>
      <c r="DY40" s="278"/>
      <c r="DZ40" s="278"/>
      <c r="EA40" s="278"/>
      <c r="EB40" s="278"/>
      <c r="EC40" s="278"/>
      <c r="ED40" s="278"/>
      <c r="EE40" s="278"/>
      <c r="EF40" s="278"/>
      <c r="EG40" s="278"/>
      <c r="EH40" s="278"/>
      <c r="EI40" s="278"/>
      <c r="EJ40" s="278"/>
      <c r="EK40" s="278"/>
      <c r="EL40" s="278"/>
      <c r="EM40" s="278"/>
      <c r="EN40" s="278"/>
      <c r="EO40" s="278"/>
      <c r="EP40" s="278"/>
      <c r="EQ40" s="278"/>
      <c r="ER40" s="278"/>
      <c r="ES40" s="278"/>
      <c r="ET40" s="278"/>
      <c r="EU40" s="278"/>
      <c r="EV40" s="278"/>
      <c r="EW40" s="278"/>
      <c r="EX40" s="278"/>
      <c r="EY40" s="278"/>
      <c r="EZ40" s="278"/>
      <c r="FA40" s="278"/>
      <c r="FB40" s="278"/>
      <c r="FC40" s="278"/>
      <c r="FD40" s="278"/>
      <c r="FE40" s="278"/>
      <c r="FF40" s="278"/>
      <c r="FG40" s="278"/>
      <c r="FH40" s="278"/>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c r="GH40" s="278"/>
      <c r="GI40" s="150">
        <v>99999</v>
      </c>
      <c r="GJ40" s="150">
        <v>99999</v>
      </c>
      <c r="GK40" s="150">
        <v>99999</v>
      </c>
      <c r="GL40" s="48">
        <v>34</v>
      </c>
      <c r="GM40" s="101"/>
      <c r="GN40" s="99">
        <f t="shared" si="53"/>
        <v>126</v>
      </c>
      <c r="GO40" s="99">
        <f t="shared" si="39"/>
        <v>128</v>
      </c>
      <c r="GP40" s="50"/>
      <c r="GQ40" s="101" t="str">
        <f t="shared" si="50"/>
        <v>138</v>
      </c>
      <c r="GR40" s="104" t="str">
        <f t="shared" si="40"/>
        <v>139</v>
      </c>
      <c r="GS40" s="50">
        <f t="shared" si="10"/>
        <v>35</v>
      </c>
      <c r="GT40" s="7"/>
      <c r="GU40" s="175" t="str">
        <f t="shared" si="41"/>
        <v>1,2,98,70,68,67,66,65,60,63,64,62,61,158,156,157,177,161,160,162,176,175,174,163,164,172,173,140,141,145,146,147,137,138,100,139,153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0" s="171" t="str">
        <v>1199993.14,2.5,0</v>
      </c>
      <c r="GW40" s="101">
        <f t="shared" si="11"/>
        <v>11</v>
      </c>
      <c r="GX40" s="101">
        <f t="shared" si="12"/>
        <v>15</v>
      </c>
      <c r="GY40" s="167">
        <f t="shared" si="1"/>
        <v>1199993.1399999999</v>
      </c>
      <c r="GZ40" s="99">
        <f t="shared" si="13"/>
        <v>2.5</v>
      </c>
      <c r="HA40" s="99">
        <f t="shared" si="64"/>
        <v>0</v>
      </c>
      <c r="HB40" s="248" t="str">
        <f t="shared" si="3"/>
        <v>-</v>
      </c>
      <c r="HC40" s="50"/>
      <c r="HD40" s="246" t="str">
        <f t="shared" si="14"/>
        <v/>
      </c>
      <c r="HE40" s="50">
        <v>35</v>
      </c>
      <c r="HF40" s="173" t="str">
        <f t="shared" si="15"/>
        <v/>
      </c>
      <c r="HG40" s="101" t="str">
        <f t="shared" si="16"/>
        <v/>
      </c>
      <c r="HH40" s="267" t="str" cm="1">
        <f t="array" ref="HH40">IF(HE40&lt;=$HC$1-1,IF(HF40&lt;&gt;HF39,INDEX($M$6:$GK$185,1,HG40+1),INDEX($M$6:$GK$185,MIN(HG40,HG39)+1,MAX(HG40,HG39)+1))+IF(HF40&lt;&gt;HF41,INDEX($M$6:$GK$185,1,HG40+1),0),"")</f>
        <v/>
      </c>
      <c r="HI40" s="50" t="str">
        <f t="shared" ca="1" si="65"/>
        <v/>
      </c>
      <c r="HJ40" s="259"/>
      <c r="HK40" s="49"/>
      <c r="HL40" s="49"/>
      <c r="HM40" s="49"/>
      <c r="HP40" s="161">
        <v>35</v>
      </c>
      <c r="HQ40" s="163" t="str">
        <f t="shared" si="19"/>
        <v>,-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0" s="164" t="str">
        <f t="shared" si="20"/>
        <v>,-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1,32,26,130,136,135,150,151,149,148,144,143,142,171,170,169,168,167,166,165,159,155,154,31,24,23,45,33,49,46,44,43,53,48,47,41,40,42,39,38,</v>
      </c>
      <c r="HS40" s="105" t="str">
        <f t="shared" si="21"/>
        <v>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1,32,26,130,136,135,150,151,149,148,144,143,142,171,170,169,168,167,166,165,159,155,154,31,24,23,45,33,49,46,44,43,53,48,47,41,40,42,39,38,</v>
      </c>
      <c r="HT40" s="143" t="str">
        <v>1399986,1.25,0</v>
      </c>
      <c r="HU40" s="161">
        <f t="shared" si="22"/>
        <v>8</v>
      </c>
      <c r="HV40" s="161">
        <f t="shared" si="23"/>
        <v>13</v>
      </c>
      <c r="HW40" s="161">
        <f t="shared" si="24"/>
        <v>1399986</v>
      </c>
      <c r="HX40" s="161">
        <f t="shared" si="25"/>
        <v>1.25</v>
      </c>
      <c r="HY40" s="161">
        <f t="shared" si="26"/>
        <v>0</v>
      </c>
      <c r="HZ40" s="161">
        <f t="shared" si="27"/>
        <v>1399986</v>
      </c>
      <c r="IA40" s="174">
        <f t="shared" si="28"/>
        <v>99999</v>
      </c>
      <c r="IB40" s="173">
        <f t="shared" si="54"/>
        <v>99999</v>
      </c>
      <c r="IC40" s="56" t="e">
        <f t="shared" si="55"/>
        <v>#VALUE!</v>
      </c>
      <c r="ID40" s="167" t="str">
        <f t="shared" si="56"/>
        <v>-</v>
      </c>
      <c r="IE40" s="186" t="str">
        <f t="shared" si="32"/>
        <v>-</v>
      </c>
      <c r="IF40" s="90"/>
      <c r="IG40" s="90"/>
      <c r="IH40" s="90"/>
      <c r="II40" s="90"/>
      <c r="IJ40" s="121">
        <f t="shared" si="60"/>
        <v>99999</v>
      </c>
      <c r="IK40" s="1">
        <f t="shared" si="61"/>
        <v>99999</v>
      </c>
      <c r="IL40" s="137" t="str">
        <f t="shared" si="62"/>
        <v>-</v>
      </c>
      <c r="IS40" s="70">
        <v>34</v>
      </c>
      <c r="IT40" s="70">
        <f t="shared" si="46"/>
        <v>102</v>
      </c>
      <c r="IU40" s="147">
        <f t="shared" si="52"/>
        <v>74</v>
      </c>
      <c r="IV40" s="1">
        <f t="shared" si="47"/>
        <v>74</v>
      </c>
      <c r="IW40" s="9">
        <f t="shared" si="48"/>
        <v>34</v>
      </c>
    </row>
    <row r="41" spans="1:257" ht="17" thickBot="1" x14ac:dyDescent="0.25">
      <c r="A41" s="64"/>
      <c r="B41" s="1">
        <v>36</v>
      </c>
      <c r="C41" s="7" t="str">
        <f t="shared" si="6"/>
        <v/>
      </c>
      <c r="D41" s="94"/>
      <c r="E41" s="34" t="str">
        <f t="shared" si="63"/>
        <v/>
      </c>
      <c r="F41" s="1" t="str">
        <f t="shared" ca="1" si="7"/>
        <v/>
      </c>
      <c r="G41" s="1"/>
      <c r="K41" s="9">
        <v>35</v>
      </c>
      <c r="L41" s="3">
        <v>35</v>
      </c>
      <c r="M41" s="118"/>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279"/>
      <c r="AT41" s="279"/>
      <c r="AU41" s="279"/>
      <c r="AV41" s="279" t="s">
        <v>17</v>
      </c>
      <c r="AW41" s="278">
        <v>99999</v>
      </c>
      <c r="AX41" s="278">
        <v>99999</v>
      </c>
      <c r="AY41" s="278">
        <v>99999</v>
      </c>
      <c r="AZ41" s="278">
        <v>99999</v>
      </c>
      <c r="BA41" s="278">
        <v>99999</v>
      </c>
      <c r="BB41" s="278">
        <v>99999</v>
      </c>
      <c r="BC41" s="278">
        <v>99999</v>
      </c>
      <c r="BD41" s="278">
        <v>99999</v>
      </c>
      <c r="BE41" s="278">
        <v>99999</v>
      </c>
      <c r="BF41" s="278">
        <v>99999</v>
      </c>
      <c r="BG41" s="278">
        <v>99999</v>
      </c>
      <c r="BH41" s="278">
        <v>99999</v>
      </c>
      <c r="BI41" s="278">
        <v>99999</v>
      </c>
      <c r="BJ41" s="278">
        <v>99999</v>
      </c>
      <c r="BK41" s="278">
        <v>99999</v>
      </c>
      <c r="BL41" s="278">
        <v>99999</v>
      </c>
      <c r="BM41" s="278">
        <v>99999</v>
      </c>
      <c r="BN41" s="278">
        <v>99999</v>
      </c>
      <c r="BO41" s="278">
        <v>99999</v>
      </c>
      <c r="BP41" s="278">
        <v>99999</v>
      </c>
      <c r="BQ41" s="278">
        <v>99999</v>
      </c>
      <c r="BR41" s="278">
        <v>99999</v>
      </c>
      <c r="BS41" s="278">
        <v>99999</v>
      </c>
      <c r="BT41" s="278">
        <v>99999</v>
      </c>
      <c r="BU41" s="278">
        <v>99999</v>
      </c>
      <c r="BV41" s="278">
        <v>99999</v>
      </c>
      <c r="BW41" s="278">
        <v>99999</v>
      </c>
      <c r="BX41" s="278">
        <v>99999</v>
      </c>
      <c r="BY41" s="278">
        <v>99999</v>
      </c>
      <c r="BZ41" s="278">
        <v>99999</v>
      </c>
      <c r="CA41" s="278">
        <v>99999</v>
      </c>
      <c r="CB41" s="278">
        <v>99999</v>
      </c>
      <c r="CC41" s="278">
        <v>99999</v>
      </c>
      <c r="CD41" s="278">
        <v>99999</v>
      </c>
      <c r="CE41" s="278">
        <v>99999</v>
      </c>
      <c r="CF41" s="278">
        <v>99999</v>
      </c>
      <c r="CG41" s="278">
        <v>99999</v>
      </c>
      <c r="CH41" s="278">
        <v>99999</v>
      </c>
      <c r="CI41" s="278">
        <v>99999</v>
      </c>
      <c r="CJ41" s="278">
        <v>99999</v>
      </c>
      <c r="CK41" s="278">
        <v>99999</v>
      </c>
      <c r="CL41" s="278">
        <v>99999</v>
      </c>
      <c r="CM41" s="278">
        <v>99999</v>
      </c>
      <c r="CN41" s="278">
        <v>99999</v>
      </c>
      <c r="CO41" s="278">
        <v>99999</v>
      </c>
      <c r="CP41" s="278">
        <v>99999</v>
      </c>
      <c r="CQ41" s="278">
        <v>99999</v>
      </c>
      <c r="CR41" s="278">
        <v>99999</v>
      </c>
      <c r="CS41" s="278">
        <v>99999</v>
      </c>
      <c r="CT41" s="278">
        <v>99999</v>
      </c>
      <c r="CU41" s="278">
        <v>99999</v>
      </c>
      <c r="CV41" s="278">
        <v>99999</v>
      </c>
      <c r="CW41" s="278">
        <v>99999</v>
      </c>
      <c r="CX41" s="278">
        <v>99999</v>
      </c>
      <c r="CY41" s="278">
        <v>99999</v>
      </c>
      <c r="CZ41" s="278">
        <v>99999</v>
      </c>
      <c r="DA41" s="278">
        <v>99999</v>
      </c>
      <c r="DB41" s="278">
        <v>99999</v>
      </c>
      <c r="DC41" s="278">
        <v>99999</v>
      </c>
      <c r="DD41" s="278">
        <v>99999</v>
      </c>
      <c r="DE41" s="278">
        <v>99999</v>
      </c>
      <c r="DF41" s="278">
        <v>99999</v>
      </c>
      <c r="DG41" s="278">
        <v>99999</v>
      </c>
      <c r="DH41" s="278">
        <v>99999</v>
      </c>
      <c r="DI41" s="278">
        <v>99999</v>
      </c>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150">
        <v>99999</v>
      </c>
      <c r="GJ41" s="150">
        <v>99999</v>
      </c>
      <c r="GK41" s="150">
        <v>99999</v>
      </c>
      <c r="GL41" s="48">
        <v>35</v>
      </c>
      <c r="GM41" s="101"/>
      <c r="GN41" s="99">
        <f t="shared" si="53"/>
        <v>130</v>
      </c>
      <c r="GO41" s="99">
        <f t="shared" si="39"/>
        <v>132</v>
      </c>
      <c r="GP41" s="50"/>
      <c r="GQ41" s="101" t="str">
        <f t="shared" si="50"/>
        <v>139</v>
      </c>
      <c r="GR41" s="104" t="str">
        <f t="shared" si="40"/>
        <v>153</v>
      </c>
      <c r="GS41" s="50">
        <f t="shared" si="10"/>
        <v>36</v>
      </c>
      <c r="GT41" s="7"/>
      <c r="GU41" s="175" t="str">
        <f t="shared" si="41"/>
        <v>1,2,98,70,68,67,66,65,60,63,64,62,61,158,156,157,177,161,160,162,176,175,174,163,164,172,173,140,141,145,146,147,137,138,139,100,153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1" s="171" t="str">
        <v>1199993.14,2.5,0</v>
      </c>
      <c r="GW41" s="101">
        <f t="shared" si="11"/>
        <v>11</v>
      </c>
      <c r="GX41" s="101">
        <f t="shared" si="12"/>
        <v>15</v>
      </c>
      <c r="GY41" s="167">
        <f t="shared" si="1"/>
        <v>1199993.1399999999</v>
      </c>
      <c r="GZ41" s="99">
        <f t="shared" si="13"/>
        <v>2.5</v>
      </c>
      <c r="HA41" s="99">
        <f t="shared" si="64"/>
        <v>0</v>
      </c>
      <c r="HB41" s="248" t="str">
        <f t="shared" si="3"/>
        <v>-</v>
      </c>
      <c r="HC41" s="50"/>
      <c r="HD41" s="246" t="str">
        <f t="shared" si="14"/>
        <v/>
      </c>
      <c r="HE41" s="50">
        <v>36</v>
      </c>
      <c r="HF41" s="173" t="str">
        <f t="shared" si="15"/>
        <v/>
      </c>
      <c r="HG41" s="101" t="str">
        <f t="shared" si="16"/>
        <v/>
      </c>
      <c r="HH41" s="267" t="str" cm="1">
        <f t="array" ref="HH41">IF(HE41&lt;=$HC$1-1,IF(HF41&lt;&gt;HF40,INDEX($M$6:$GK$185,1,HG41+1),INDEX($M$6:$GK$185,MIN(HG41,HG40)+1,MAX(HG41,HG40)+1))+IF(HF41&lt;&gt;HF42,INDEX($M$6:$GK$185,1,HG41+1),0),"")</f>
        <v/>
      </c>
      <c r="HI41" s="50" t="str">
        <f t="shared" ca="1" si="65"/>
        <v/>
      </c>
      <c r="HJ41" s="259"/>
      <c r="HK41" s="49"/>
      <c r="HL41" s="49"/>
      <c r="HM41" s="49"/>
      <c r="HP41" s="161">
        <v>36</v>
      </c>
      <c r="HQ41" s="163" t="str">
        <f t="shared" si="19"/>
        <v>,-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1" s="164" t="str">
        <f t="shared" si="20"/>
        <v>,-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1,20,11,129,131,132,134,133,50,51,52,10,3,4,99,101,25,22,34,21,35,32,26,130,136,135,150,151,149,148,144,143,142,171,170,169,168,167,166,165,159,155,154,31,24,23,45,33,49,46,44,43,53,48,47,41,40,42,39,38,</v>
      </c>
      <c r="HS41" s="105" t="str">
        <f t="shared" si="21"/>
        <v>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1,20,11,129,131,132,134,133,50,51,52,10,3,4,99,101,25,22,34,21,35,32,26,130,136,135,150,151,149,148,144,143,142,171,170,169,168,167,166,165,159,155,154,31,24,23,45,33,49,46,44,43,53,48,47,41,40,42,39,38,</v>
      </c>
      <c r="HT41" s="143" t="str">
        <v>1399986,1.25,0</v>
      </c>
      <c r="HU41" s="161">
        <f t="shared" si="22"/>
        <v>8</v>
      </c>
      <c r="HV41" s="161">
        <f t="shared" si="23"/>
        <v>13</v>
      </c>
      <c r="HW41" s="161">
        <f t="shared" si="24"/>
        <v>1399986</v>
      </c>
      <c r="HX41" s="161">
        <f t="shared" si="25"/>
        <v>1.25</v>
      </c>
      <c r="HY41" s="161">
        <f t="shared" si="26"/>
        <v>0</v>
      </c>
      <c r="HZ41" s="161">
        <f t="shared" si="27"/>
        <v>1399986</v>
      </c>
      <c r="IA41" s="174">
        <f t="shared" si="28"/>
        <v>99999</v>
      </c>
      <c r="IB41" s="173">
        <f t="shared" si="54"/>
        <v>99999</v>
      </c>
      <c r="IC41" s="56" t="e">
        <f t="shared" si="55"/>
        <v>#VALUE!</v>
      </c>
      <c r="ID41" s="167" t="str">
        <f t="shared" si="56"/>
        <v>-</v>
      </c>
      <c r="IE41" s="186" t="str">
        <f t="shared" si="32"/>
        <v>-</v>
      </c>
      <c r="IF41" s="90"/>
      <c r="IG41" s="90"/>
      <c r="IH41" s="90"/>
      <c r="II41" s="90"/>
      <c r="IJ41" s="121">
        <f t="shared" si="60"/>
        <v>99999</v>
      </c>
      <c r="IK41" s="1">
        <f t="shared" si="61"/>
        <v>99999</v>
      </c>
      <c r="IL41" s="137" t="str">
        <f t="shared" si="62"/>
        <v>-</v>
      </c>
      <c r="IS41" s="70">
        <v>35</v>
      </c>
      <c r="IT41" s="70">
        <f t="shared" si="46"/>
        <v>105</v>
      </c>
      <c r="IU41" s="147">
        <f t="shared" si="52"/>
        <v>75</v>
      </c>
      <c r="IV41" s="1">
        <f t="shared" si="47"/>
        <v>75</v>
      </c>
      <c r="IW41" s="9">
        <f t="shared" si="48"/>
        <v>35</v>
      </c>
    </row>
    <row r="42" spans="1:257" ht="17" thickBot="1" x14ac:dyDescent="0.25">
      <c r="A42" s="64"/>
      <c r="B42" s="1">
        <v>37</v>
      </c>
      <c r="C42" s="7" t="str">
        <f t="shared" si="6"/>
        <v/>
      </c>
      <c r="D42" s="94"/>
      <c r="E42" s="34" t="str">
        <f t="shared" si="63"/>
        <v/>
      </c>
      <c r="F42" s="1" t="str">
        <f t="shared" ca="1" si="7"/>
        <v/>
      </c>
      <c r="G42" s="1"/>
      <c r="K42" s="9">
        <v>36</v>
      </c>
      <c r="L42" s="3">
        <v>36</v>
      </c>
      <c r="M42" s="118"/>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279"/>
      <c r="AT42" s="279"/>
      <c r="AU42" s="279"/>
      <c r="AV42" s="279"/>
      <c r="AW42" s="279" t="s">
        <v>17</v>
      </c>
      <c r="AX42" s="278">
        <v>99999</v>
      </c>
      <c r="AY42" s="278">
        <v>99999</v>
      </c>
      <c r="AZ42" s="278">
        <v>99999</v>
      </c>
      <c r="BA42" s="278">
        <v>99999</v>
      </c>
      <c r="BB42" s="278">
        <v>99999</v>
      </c>
      <c r="BC42" s="278">
        <v>99999</v>
      </c>
      <c r="BD42" s="278">
        <v>99999</v>
      </c>
      <c r="BE42" s="278">
        <v>99999</v>
      </c>
      <c r="BF42" s="278">
        <v>99999</v>
      </c>
      <c r="BG42" s="278">
        <v>99999</v>
      </c>
      <c r="BH42" s="278">
        <v>99999</v>
      </c>
      <c r="BI42" s="278">
        <v>99999</v>
      </c>
      <c r="BJ42" s="278">
        <v>99999</v>
      </c>
      <c r="BK42" s="278">
        <v>99999</v>
      </c>
      <c r="BL42" s="278">
        <v>99999</v>
      </c>
      <c r="BM42" s="278">
        <v>99999</v>
      </c>
      <c r="BN42" s="278">
        <v>99999</v>
      </c>
      <c r="BO42" s="278">
        <v>99999</v>
      </c>
      <c r="BP42" s="278">
        <v>99999</v>
      </c>
      <c r="BQ42" s="278">
        <v>99999</v>
      </c>
      <c r="BR42" s="278">
        <v>99999</v>
      </c>
      <c r="BS42" s="278">
        <v>99999</v>
      </c>
      <c r="BT42" s="278">
        <v>99999</v>
      </c>
      <c r="BU42" s="278">
        <v>99999</v>
      </c>
      <c r="BV42" s="278">
        <v>99999</v>
      </c>
      <c r="BW42" s="278">
        <v>99999</v>
      </c>
      <c r="BX42" s="278">
        <v>99999</v>
      </c>
      <c r="BY42" s="278">
        <v>99999</v>
      </c>
      <c r="BZ42" s="278">
        <v>99999</v>
      </c>
      <c r="CA42" s="278">
        <v>99999</v>
      </c>
      <c r="CB42" s="278">
        <v>99999</v>
      </c>
      <c r="CC42" s="278">
        <v>99999</v>
      </c>
      <c r="CD42" s="278">
        <v>99999</v>
      </c>
      <c r="CE42" s="278">
        <v>99999</v>
      </c>
      <c r="CF42" s="278">
        <v>99999</v>
      </c>
      <c r="CG42" s="278">
        <v>99999</v>
      </c>
      <c r="CH42" s="278">
        <v>99999</v>
      </c>
      <c r="CI42" s="278">
        <v>99999</v>
      </c>
      <c r="CJ42" s="278">
        <v>99999</v>
      </c>
      <c r="CK42" s="278">
        <v>99999</v>
      </c>
      <c r="CL42" s="278">
        <v>99999</v>
      </c>
      <c r="CM42" s="278">
        <v>99999</v>
      </c>
      <c r="CN42" s="278">
        <v>99999</v>
      </c>
      <c r="CO42" s="278">
        <v>99999</v>
      </c>
      <c r="CP42" s="278">
        <v>99999</v>
      </c>
      <c r="CQ42" s="278">
        <v>99999</v>
      </c>
      <c r="CR42" s="278">
        <v>99999</v>
      </c>
      <c r="CS42" s="278">
        <v>99999</v>
      </c>
      <c r="CT42" s="278">
        <v>99999</v>
      </c>
      <c r="CU42" s="278">
        <v>99999</v>
      </c>
      <c r="CV42" s="278">
        <v>99999</v>
      </c>
      <c r="CW42" s="278">
        <v>99999</v>
      </c>
      <c r="CX42" s="278">
        <v>99999</v>
      </c>
      <c r="CY42" s="278">
        <v>99999</v>
      </c>
      <c r="CZ42" s="278">
        <v>99999</v>
      </c>
      <c r="DA42" s="278">
        <v>99999</v>
      </c>
      <c r="DB42" s="278">
        <v>99999</v>
      </c>
      <c r="DC42" s="278">
        <v>99999</v>
      </c>
      <c r="DD42" s="278">
        <v>99999</v>
      </c>
      <c r="DE42" s="278">
        <v>99999</v>
      </c>
      <c r="DF42" s="278">
        <v>99999</v>
      </c>
      <c r="DG42" s="278">
        <v>99999</v>
      </c>
      <c r="DH42" s="278">
        <v>99999</v>
      </c>
      <c r="DI42" s="278">
        <v>99999</v>
      </c>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G42" s="278"/>
      <c r="FH42" s="278"/>
      <c r="FI42" s="278"/>
      <c r="FJ42" s="278"/>
      <c r="FK42" s="278"/>
      <c r="FL42" s="278"/>
      <c r="FM42" s="278"/>
      <c r="FN42" s="278"/>
      <c r="FO42" s="278"/>
      <c r="FP42" s="278"/>
      <c r="FQ42" s="278"/>
      <c r="FR42" s="278"/>
      <c r="FS42" s="278"/>
      <c r="FT42" s="278"/>
      <c r="FU42" s="278"/>
      <c r="FV42" s="278"/>
      <c r="FW42" s="278"/>
      <c r="FX42" s="278"/>
      <c r="FY42" s="278"/>
      <c r="FZ42" s="278"/>
      <c r="GA42" s="278"/>
      <c r="GB42" s="278"/>
      <c r="GC42" s="278"/>
      <c r="GD42" s="278"/>
      <c r="GE42" s="278"/>
      <c r="GF42" s="278"/>
      <c r="GG42" s="278"/>
      <c r="GH42" s="278"/>
      <c r="GI42" s="150">
        <v>99999</v>
      </c>
      <c r="GJ42" s="150">
        <v>99999</v>
      </c>
      <c r="GK42" s="150">
        <v>99999</v>
      </c>
      <c r="GL42" s="48">
        <v>36</v>
      </c>
      <c r="GM42" s="101"/>
      <c r="GN42" s="99">
        <f t="shared" si="53"/>
        <v>134</v>
      </c>
      <c r="GO42" s="99">
        <f t="shared" si="39"/>
        <v>135</v>
      </c>
      <c r="GP42" s="50"/>
      <c r="GQ42" s="101" t="str">
        <f t="shared" si="50"/>
        <v>153</v>
      </c>
      <c r="GR42" s="104" t="str">
        <f t="shared" si="40"/>
        <v>69</v>
      </c>
      <c r="GS42" s="50">
        <f t="shared" si="10"/>
        <v>37</v>
      </c>
      <c r="GT42" s="7"/>
      <c r="GU42" s="175" t="str">
        <f t="shared" si="41"/>
        <v>1,2,98,70,68,67,66,65,60,63,64,62,61,158,156,157,177,161,160,162,176,175,174,163,164,172,173,140,141,145,146,147,137,138,139,153,100,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2" s="171" t="str">
        <v>1199993.14,2.5,0</v>
      </c>
      <c r="GW42" s="101">
        <f t="shared" si="11"/>
        <v>11</v>
      </c>
      <c r="GX42" s="101">
        <f t="shared" si="12"/>
        <v>15</v>
      </c>
      <c r="GY42" s="167">
        <f t="shared" si="1"/>
        <v>1199993.1399999999</v>
      </c>
      <c r="GZ42" s="99">
        <f t="shared" si="13"/>
        <v>2.5</v>
      </c>
      <c r="HA42" s="99">
        <f t="shared" si="64"/>
        <v>0</v>
      </c>
      <c r="HB42" s="248" t="str">
        <f t="shared" si="3"/>
        <v>-</v>
      </c>
      <c r="HC42" s="50"/>
      <c r="HD42" s="246" t="str">
        <f t="shared" si="14"/>
        <v/>
      </c>
      <c r="HE42" s="50">
        <v>37</v>
      </c>
      <c r="HF42" s="173" t="str">
        <f t="shared" si="15"/>
        <v/>
      </c>
      <c r="HG42" s="101" t="str">
        <f t="shared" si="16"/>
        <v/>
      </c>
      <c r="HH42" s="267" t="str" cm="1">
        <f t="array" ref="HH42">IF(HE42&lt;=$HC$1-1,IF(HF42&lt;&gt;HF41,INDEX($M$6:$GK$185,1,HG42+1),INDEX($M$6:$GK$185,MIN(HG42,HG41)+1,MAX(HG42,HG41)+1))+IF(HF42&lt;&gt;HF43,INDEX($M$6:$GK$185,1,HG42+1),0),"")</f>
        <v/>
      </c>
      <c r="HI42" s="50" t="str">
        <f t="shared" ca="1" si="65"/>
        <v/>
      </c>
      <c r="HJ42" s="259"/>
      <c r="HK42" s="49"/>
      <c r="HL42" s="49"/>
      <c r="HM42" s="49"/>
      <c r="HP42" s="161">
        <v>37</v>
      </c>
      <c r="HQ42" s="163" t="str">
        <f t="shared" si="19"/>
        <v>,-37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2" s="164" t="str">
        <f t="shared" ref="HR42:HR55" si="66">IF(ISNUMBER(HP42), IF(ISNUMBER(FIND("N/A",HQ42)),"N/A",SUBSTITUTE(HQ42,","&amp;HP42&amp;",",","&amp;$HQ$3&amp;",")), " ")</f>
        <v>,-37,2,98,70,68,67,66,65,60,63,64,62,61,158,156,157,177,161,160,162,176,175,174,163,164,172,173,140,141,145,146,147,137,138,139,153,69,152,55,56,54,57,127,109,110,111,112,114,113,115,116,117,118,119,120,123,122,71,126,58,59,74,72,73,75,76,77,78,79,81,80,82,83,84,85,86,87,92,95,124,96,94,93,91,88,89,90,97,121,125,107,106,105,104,100,103,102,8,12,5,108,128,27,28,29,30,9,7,6,14,13,15,16,19,17,18,1,36,20,11,129,131,132,134,133,50,51,52,10,3,4,99,101,25,22,34,21,35,32,26,130,136,135,150,151,149,148,144,143,142,171,170,169,168,167,166,165,159,155,154,31,24,23,45,33,49,46,44,43,53,48,47,41,40,42,39,38,</v>
      </c>
      <c r="HS42" s="105" t="str">
        <f t="shared" si="21"/>
        <v>37,2,98,70,68,67,66,65,60,63,64,62,61,158,156,157,177,161,160,162,176,175,174,163,164,172,173,140,141,145,146,147,137,138,139,153,69,152,55,56,54,57,127,109,110,111,112,114,113,115,116,117,118,119,120,123,122,71,126,58,59,74,72,73,75,76,77,78,79,81,80,82,83,84,85,86,87,92,95,124,96,94,93,91,88,89,90,97,121,125,107,106,105,104,100,103,102,8,12,5,108,128,27,28,29,30,9,7,6,14,13,15,16,19,17,18,1,36,20,11,129,131,132,134,133,50,51,52,10,3,4,99,101,25,22,34,21,35,32,26,130,136,135,150,151,149,148,144,143,142,171,170,169,168,167,166,165,159,155,154,31,24,23,45,33,49,46,44,43,53,48,47,41,40,42,39,38,</v>
      </c>
      <c r="HT42" s="143" t="str">
        <v>1399986,1.25,0</v>
      </c>
      <c r="HU42" s="161">
        <f t="shared" si="22"/>
        <v>8</v>
      </c>
      <c r="HV42" s="161">
        <f t="shared" si="23"/>
        <v>13</v>
      </c>
      <c r="HW42" s="161">
        <f t="shared" si="24"/>
        <v>1399986</v>
      </c>
      <c r="HX42" s="161">
        <f t="shared" si="25"/>
        <v>1.25</v>
      </c>
      <c r="HY42" s="161">
        <f t="shared" si="26"/>
        <v>0</v>
      </c>
      <c r="HZ42" s="161">
        <f t="shared" si="27"/>
        <v>1399986</v>
      </c>
      <c r="IA42" s="174">
        <f t="shared" si="28"/>
        <v>99999</v>
      </c>
      <c r="IB42" s="173">
        <f t="shared" si="54"/>
        <v>99999</v>
      </c>
      <c r="IC42" s="56" t="e">
        <f t="shared" si="55"/>
        <v>#VALUE!</v>
      </c>
      <c r="ID42" s="167" t="str">
        <f t="shared" si="56"/>
        <v>-</v>
      </c>
      <c r="IE42" s="186" t="str">
        <f t="shared" si="32"/>
        <v>-</v>
      </c>
      <c r="IF42" s="90"/>
      <c r="IG42" s="90"/>
      <c r="IH42" s="90"/>
      <c r="II42" s="90"/>
      <c r="IJ42" s="121">
        <f t="shared" si="60"/>
        <v>99999</v>
      </c>
      <c r="IK42" s="1">
        <f t="shared" si="61"/>
        <v>99999</v>
      </c>
      <c r="IL42" s="137" t="str">
        <f t="shared" si="62"/>
        <v>-</v>
      </c>
      <c r="IS42" s="70">
        <v>36</v>
      </c>
      <c r="IT42" s="70">
        <f t="shared" si="46"/>
        <v>108</v>
      </c>
      <c r="IU42" s="147">
        <f t="shared" si="52"/>
        <v>76</v>
      </c>
      <c r="IV42" s="1">
        <f t="shared" si="47"/>
        <v>76</v>
      </c>
      <c r="IW42" s="9">
        <f t="shared" si="48"/>
        <v>36</v>
      </c>
    </row>
    <row r="43" spans="1:257" ht="17" thickBot="1" x14ac:dyDescent="0.25">
      <c r="A43" s="64"/>
      <c r="B43" s="1">
        <v>38</v>
      </c>
      <c r="C43" s="7" t="str">
        <f t="shared" si="6"/>
        <v/>
      </c>
      <c r="D43" s="94"/>
      <c r="E43" s="34" t="str">
        <f t="shared" si="63"/>
        <v/>
      </c>
      <c r="F43" s="1" t="str">
        <f t="shared" ca="1" si="7"/>
        <v/>
      </c>
      <c r="G43" s="1"/>
      <c r="K43" s="9">
        <v>37</v>
      </c>
      <c r="L43" s="3">
        <v>37</v>
      </c>
      <c r="M43" s="118"/>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279"/>
      <c r="AT43" s="279"/>
      <c r="AU43" s="279"/>
      <c r="AV43" s="279"/>
      <c r="AW43" s="279"/>
      <c r="AX43" s="279" t="s">
        <v>17</v>
      </c>
      <c r="AY43" s="278">
        <v>99999</v>
      </c>
      <c r="AZ43" s="278">
        <v>99999</v>
      </c>
      <c r="BA43" s="278">
        <v>99999</v>
      </c>
      <c r="BB43" s="278">
        <v>99999</v>
      </c>
      <c r="BC43" s="278">
        <v>99999</v>
      </c>
      <c r="BD43" s="278">
        <v>99999</v>
      </c>
      <c r="BE43" s="278">
        <v>99999</v>
      </c>
      <c r="BF43" s="278">
        <v>99999</v>
      </c>
      <c r="BG43" s="278">
        <v>99999</v>
      </c>
      <c r="BH43" s="278">
        <v>99999</v>
      </c>
      <c r="BI43" s="278">
        <v>99999</v>
      </c>
      <c r="BJ43" s="278">
        <v>99999</v>
      </c>
      <c r="BK43" s="278">
        <v>99999</v>
      </c>
      <c r="BL43" s="278">
        <v>99999</v>
      </c>
      <c r="BM43" s="278">
        <v>99999</v>
      </c>
      <c r="BN43" s="278">
        <v>99999</v>
      </c>
      <c r="BO43" s="278">
        <v>99999</v>
      </c>
      <c r="BP43" s="278">
        <v>99999</v>
      </c>
      <c r="BQ43" s="278">
        <v>99999</v>
      </c>
      <c r="BR43" s="278">
        <v>99999</v>
      </c>
      <c r="BS43" s="278">
        <v>99999</v>
      </c>
      <c r="BT43" s="278">
        <v>99999</v>
      </c>
      <c r="BU43" s="278">
        <v>99999</v>
      </c>
      <c r="BV43" s="278">
        <v>99999</v>
      </c>
      <c r="BW43" s="278">
        <v>99999</v>
      </c>
      <c r="BX43" s="278">
        <v>99999</v>
      </c>
      <c r="BY43" s="278">
        <v>99999</v>
      </c>
      <c r="BZ43" s="278">
        <v>99999</v>
      </c>
      <c r="CA43" s="278">
        <v>99999</v>
      </c>
      <c r="CB43" s="278">
        <v>99999</v>
      </c>
      <c r="CC43" s="278">
        <v>99999</v>
      </c>
      <c r="CD43" s="278">
        <v>99999</v>
      </c>
      <c r="CE43" s="278">
        <v>99999</v>
      </c>
      <c r="CF43" s="278">
        <v>99999</v>
      </c>
      <c r="CG43" s="278">
        <v>99999</v>
      </c>
      <c r="CH43" s="278">
        <v>99999</v>
      </c>
      <c r="CI43" s="278">
        <v>99999</v>
      </c>
      <c r="CJ43" s="278">
        <v>99999</v>
      </c>
      <c r="CK43" s="278">
        <v>99999</v>
      </c>
      <c r="CL43" s="278">
        <v>99999</v>
      </c>
      <c r="CM43" s="278">
        <v>99999</v>
      </c>
      <c r="CN43" s="278">
        <v>99999</v>
      </c>
      <c r="CO43" s="278">
        <v>99999</v>
      </c>
      <c r="CP43" s="278">
        <v>99999</v>
      </c>
      <c r="CQ43" s="278">
        <v>99999</v>
      </c>
      <c r="CR43" s="278">
        <v>99999</v>
      </c>
      <c r="CS43" s="278">
        <v>99999</v>
      </c>
      <c r="CT43" s="278">
        <v>99999</v>
      </c>
      <c r="CU43" s="278">
        <v>99999</v>
      </c>
      <c r="CV43" s="278">
        <v>99999</v>
      </c>
      <c r="CW43" s="278">
        <v>99999</v>
      </c>
      <c r="CX43" s="278">
        <v>99999</v>
      </c>
      <c r="CY43" s="278">
        <v>99999</v>
      </c>
      <c r="CZ43" s="278">
        <v>99999</v>
      </c>
      <c r="DA43" s="278">
        <v>99999</v>
      </c>
      <c r="DB43" s="278">
        <v>99999</v>
      </c>
      <c r="DC43" s="278">
        <v>99999</v>
      </c>
      <c r="DD43" s="278">
        <v>99999</v>
      </c>
      <c r="DE43" s="278">
        <v>99999</v>
      </c>
      <c r="DF43" s="278">
        <v>99999</v>
      </c>
      <c r="DG43" s="278">
        <v>99999</v>
      </c>
      <c r="DH43" s="278">
        <v>99999</v>
      </c>
      <c r="DI43" s="278">
        <v>99999</v>
      </c>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150">
        <v>99999</v>
      </c>
      <c r="GJ43" s="150">
        <v>99999</v>
      </c>
      <c r="GK43" s="150">
        <v>99999</v>
      </c>
      <c r="GL43" s="48">
        <v>37</v>
      </c>
      <c r="GM43" s="101"/>
      <c r="GN43" s="99">
        <f t="shared" si="53"/>
        <v>137</v>
      </c>
      <c r="GO43" s="99">
        <f t="shared" si="39"/>
        <v>139</v>
      </c>
      <c r="GP43" s="50"/>
      <c r="GQ43" s="101" t="str">
        <f t="shared" si="50"/>
        <v>69</v>
      </c>
      <c r="GR43" s="104" t="str">
        <f t="shared" si="40"/>
        <v>152</v>
      </c>
      <c r="GS43" s="50">
        <f t="shared" si="10"/>
        <v>38</v>
      </c>
      <c r="GT43" s="7"/>
      <c r="GU43" s="175" t="str">
        <f t="shared" si="41"/>
        <v>1,2,98,70,68,67,66,65,60,63,64,62,61,158,156,157,177,161,160,162,176,175,174,163,164,172,173,140,141,145,146,147,137,138,139,153,69,100,152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3" s="171" t="str">
        <v>1199993.14,2.5,0</v>
      </c>
      <c r="GW43" s="101">
        <f t="shared" si="11"/>
        <v>11</v>
      </c>
      <c r="GX43" s="101">
        <f t="shared" si="12"/>
        <v>15</v>
      </c>
      <c r="GY43" s="167">
        <f t="shared" si="1"/>
        <v>1199993.1399999999</v>
      </c>
      <c r="GZ43" s="99">
        <f t="shared" si="13"/>
        <v>2.5</v>
      </c>
      <c r="HA43" s="99">
        <f t="shared" si="64"/>
        <v>0</v>
      </c>
      <c r="HB43" s="248" t="str">
        <f t="shared" si="3"/>
        <v>-</v>
      </c>
      <c r="HC43" s="50"/>
      <c r="HD43" s="246" t="str">
        <f t="shared" si="14"/>
        <v/>
      </c>
      <c r="HE43" s="50">
        <v>38</v>
      </c>
      <c r="HF43" s="173" t="str">
        <f t="shared" si="15"/>
        <v/>
      </c>
      <c r="HG43" s="101" t="str">
        <f t="shared" si="16"/>
        <v/>
      </c>
      <c r="HH43" s="267" t="str" cm="1">
        <f t="array" ref="HH43">IF(HE43&lt;=$HC$1-1,IF(HF43&lt;&gt;HF42,INDEX($M$6:$GK$185,1,HG43+1),INDEX($M$6:$GK$185,MIN(HG43,HG42)+1,MAX(HG43,HG42)+1))+IF(HF43&lt;&gt;HF44,INDEX($M$6:$GK$185,1,HG43+1),0),"")</f>
        <v/>
      </c>
      <c r="HI43" s="50" t="str">
        <f t="shared" ca="1" si="65"/>
        <v/>
      </c>
      <c r="HJ43" s="259"/>
      <c r="HK43" s="49"/>
      <c r="HL43" s="49"/>
      <c r="HM43" s="49"/>
      <c r="HP43" s="161">
        <v>38</v>
      </c>
      <c r="HQ43" s="163" t="str">
        <f t="shared" si="19"/>
        <v>,-38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3" s="164" t="str">
        <f t="shared" si="66"/>
        <v>,-38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1,</v>
      </c>
      <c r="HS43" s="105" t="str">
        <f t="shared" si="21"/>
        <v>38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1,</v>
      </c>
      <c r="HT43" s="143" t="str">
        <v>1399986,1.25,0</v>
      </c>
      <c r="HU43" s="161">
        <f t="shared" si="22"/>
        <v>8</v>
      </c>
      <c r="HV43" s="161">
        <f t="shared" si="23"/>
        <v>13</v>
      </c>
      <c r="HW43" s="161">
        <f t="shared" si="24"/>
        <v>1399986</v>
      </c>
      <c r="HX43" s="161">
        <f t="shared" si="25"/>
        <v>1.25</v>
      </c>
      <c r="HY43" s="161">
        <f t="shared" si="26"/>
        <v>0</v>
      </c>
      <c r="HZ43" s="161">
        <f t="shared" si="27"/>
        <v>1399986</v>
      </c>
      <c r="IA43" s="174">
        <f t="shared" si="28"/>
        <v>99999</v>
      </c>
      <c r="IB43" s="173">
        <f t="shared" si="54"/>
        <v>99999</v>
      </c>
      <c r="IC43" s="56" t="e">
        <f t="shared" si="55"/>
        <v>#VALUE!</v>
      </c>
      <c r="ID43" s="167" t="str">
        <f t="shared" si="56"/>
        <v>-</v>
      </c>
      <c r="IE43" s="186" t="str">
        <f t="shared" si="32"/>
        <v>-</v>
      </c>
      <c r="IF43" s="90"/>
      <c r="IG43" s="90"/>
      <c r="IH43" s="90"/>
      <c r="II43" s="90"/>
      <c r="IJ43" s="121">
        <f t="shared" si="60"/>
        <v>99999</v>
      </c>
      <c r="IK43" s="1">
        <f t="shared" si="61"/>
        <v>99999</v>
      </c>
      <c r="IL43" s="137" t="str">
        <f t="shared" si="62"/>
        <v>-</v>
      </c>
      <c r="IS43" s="70">
        <v>37</v>
      </c>
      <c r="IT43" s="70">
        <f t="shared" si="46"/>
        <v>111</v>
      </c>
      <c r="IU43" s="147">
        <f t="shared" si="52"/>
        <v>77</v>
      </c>
      <c r="IV43" s="1">
        <f t="shared" si="47"/>
        <v>77</v>
      </c>
      <c r="IW43" s="9">
        <f t="shared" si="48"/>
        <v>37</v>
      </c>
    </row>
    <row r="44" spans="1:257" ht="17" thickBot="1" x14ac:dyDescent="0.25">
      <c r="A44" s="64"/>
      <c r="B44" s="1">
        <v>39</v>
      </c>
      <c r="C44" s="7" t="str">
        <f t="shared" si="6"/>
        <v/>
      </c>
      <c r="D44" s="94"/>
      <c r="E44" s="34" t="str">
        <f t="shared" si="63"/>
        <v/>
      </c>
      <c r="F44" s="1" t="str">
        <f t="shared" ca="1" si="7"/>
        <v/>
      </c>
      <c r="G44" s="1"/>
      <c r="K44" s="9">
        <v>38</v>
      </c>
      <c r="L44" s="3">
        <v>38</v>
      </c>
      <c r="M44" s="118"/>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279"/>
      <c r="AT44" s="279"/>
      <c r="AU44" s="279"/>
      <c r="AV44" s="279"/>
      <c r="AW44" s="279"/>
      <c r="AX44" s="279"/>
      <c r="AY44" s="279" t="s">
        <v>17</v>
      </c>
      <c r="AZ44" s="278">
        <v>99999</v>
      </c>
      <c r="BA44" s="278">
        <v>99999</v>
      </c>
      <c r="BB44" s="278">
        <v>99999</v>
      </c>
      <c r="BC44" s="278">
        <v>99999</v>
      </c>
      <c r="BD44" s="278">
        <v>99999</v>
      </c>
      <c r="BE44" s="278">
        <v>99999</v>
      </c>
      <c r="BF44" s="278">
        <v>99999</v>
      </c>
      <c r="BG44" s="278">
        <v>99999</v>
      </c>
      <c r="BH44" s="278">
        <v>99999</v>
      </c>
      <c r="BI44" s="278">
        <v>99999</v>
      </c>
      <c r="BJ44" s="278">
        <v>99999</v>
      </c>
      <c r="BK44" s="278">
        <v>99999</v>
      </c>
      <c r="BL44" s="278">
        <v>99999</v>
      </c>
      <c r="BM44" s="278">
        <v>99999</v>
      </c>
      <c r="BN44" s="278">
        <v>99999</v>
      </c>
      <c r="BO44" s="278">
        <v>99999</v>
      </c>
      <c r="BP44" s="278">
        <v>99999</v>
      </c>
      <c r="BQ44" s="278">
        <v>99999</v>
      </c>
      <c r="BR44" s="278">
        <v>99999</v>
      </c>
      <c r="BS44" s="278">
        <v>99999</v>
      </c>
      <c r="BT44" s="278">
        <v>99999</v>
      </c>
      <c r="BU44" s="278">
        <v>99999</v>
      </c>
      <c r="BV44" s="278">
        <v>99999</v>
      </c>
      <c r="BW44" s="278">
        <v>99999</v>
      </c>
      <c r="BX44" s="278">
        <v>99999</v>
      </c>
      <c r="BY44" s="278">
        <v>99999</v>
      </c>
      <c r="BZ44" s="278">
        <v>99999</v>
      </c>
      <c r="CA44" s="278">
        <v>99999</v>
      </c>
      <c r="CB44" s="278">
        <v>99999</v>
      </c>
      <c r="CC44" s="278">
        <v>99999</v>
      </c>
      <c r="CD44" s="278">
        <v>99999</v>
      </c>
      <c r="CE44" s="278">
        <v>99999</v>
      </c>
      <c r="CF44" s="278">
        <v>99999</v>
      </c>
      <c r="CG44" s="278">
        <v>99999</v>
      </c>
      <c r="CH44" s="278">
        <v>99999</v>
      </c>
      <c r="CI44" s="278">
        <v>99999</v>
      </c>
      <c r="CJ44" s="278">
        <v>99999</v>
      </c>
      <c r="CK44" s="278">
        <v>99999</v>
      </c>
      <c r="CL44" s="278">
        <v>99999</v>
      </c>
      <c r="CM44" s="278">
        <v>99999</v>
      </c>
      <c r="CN44" s="278">
        <v>99999</v>
      </c>
      <c r="CO44" s="278">
        <v>99999</v>
      </c>
      <c r="CP44" s="278">
        <v>99999</v>
      </c>
      <c r="CQ44" s="278">
        <v>99999</v>
      </c>
      <c r="CR44" s="278">
        <v>99999</v>
      </c>
      <c r="CS44" s="278">
        <v>99999</v>
      </c>
      <c r="CT44" s="278">
        <v>99999</v>
      </c>
      <c r="CU44" s="278">
        <v>99999</v>
      </c>
      <c r="CV44" s="278">
        <v>99999</v>
      </c>
      <c r="CW44" s="278">
        <v>99999</v>
      </c>
      <c r="CX44" s="278">
        <v>99999</v>
      </c>
      <c r="CY44" s="278">
        <v>99999</v>
      </c>
      <c r="CZ44" s="278">
        <v>99999</v>
      </c>
      <c r="DA44" s="278">
        <v>99999</v>
      </c>
      <c r="DB44" s="278">
        <v>99999</v>
      </c>
      <c r="DC44" s="278">
        <v>99999</v>
      </c>
      <c r="DD44" s="278">
        <v>99999</v>
      </c>
      <c r="DE44" s="278">
        <v>99999</v>
      </c>
      <c r="DF44" s="278">
        <v>99999</v>
      </c>
      <c r="DG44" s="278">
        <v>99999</v>
      </c>
      <c r="DH44" s="278">
        <v>99999</v>
      </c>
      <c r="DI44" s="278">
        <v>99999</v>
      </c>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8"/>
      <c r="EV44" s="278"/>
      <c r="EW44" s="278"/>
      <c r="EX44" s="278"/>
      <c r="EY44" s="278"/>
      <c r="EZ44" s="278"/>
      <c r="FA44" s="278"/>
      <c r="FB44" s="278"/>
      <c r="FC44" s="278"/>
      <c r="FD44" s="278"/>
      <c r="FE44" s="278"/>
      <c r="FF44" s="278"/>
      <c r="FG44" s="278"/>
      <c r="FH44" s="278"/>
      <c r="FI44" s="278"/>
      <c r="FJ44" s="278"/>
      <c r="FK44" s="278"/>
      <c r="FL44" s="278"/>
      <c r="FM44" s="278"/>
      <c r="FN44" s="278"/>
      <c r="FO44" s="278"/>
      <c r="FP44" s="278"/>
      <c r="FQ44" s="278"/>
      <c r="FR44" s="278"/>
      <c r="FS44" s="278"/>
      <c r="FT44" s="278"/>
      <c r="FU44" s="278"/>
      <c r="FV44" s="278"/>
      <c r="FW44" s="278"/>
      <c r="FX44" s="278"/>
      <c r="FY44" s="278"/>
      <c r="FZ44" s="278"/>
      <c r="GA44" s="278"/>
      <c r="GB44" s="278"/>
      <c r="GC44" s="278"/>
      <c r="GD44" s="278"/>
      <c r="GE44" s="278"/>
      <c r="GF44" s="278"/>
      <c r="GG44" s="278"/>
      <c r="GH44" s="278"/>
      <c r="GI44" s="150">
        <v>99999</v>
      </c>
      <c r="GJ44" s="150">
        <v>99999</v>
      </c>
      <c r="GK44" s="150">
        <v>99999</v>
      </c>
      <c r="GL44" s="48">
        <v>38</v>
      </c>
      <c r="GM44" s="101"/>
      <c r="GN44" s="99">
        <f t="shared" si="53"/>
        <v>141</v>
      </c>
      <c r="GO44" s="99">
        <f t="shared" si="39"/>
        <v>142</v>
      </c>
      <c r="GP44" s="50"/>
      <c r="GQ44" s="101" t="str">
        <f t="shared" si="50"/>
        <v>152</v>
      </c>
      <c r="GR44" s="104" t="str">
        <f t="shared" si="40"/>
        <v>55</v>
      </c>
      <c r="GS44" s="50">
        <f t="shared" si="10"/>
        <v>39</v>
      </c>
      <c r="GT44" s="7"/>
      <c r="GU44" s="175" t="str">
        <f t="shared" si="41"/>
        <v>1,2,98,70,68,67,66,65,60,63,64,62,61,158,156,157,177,161,160,162,176,175,174,163,164,172,173,140,141,145,146,147,137,138,139,153,69,152,100,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4" s="171" t="str">
        <v>1199993.14,2.5,0</v>
      </c>
      <c r="GW44" s="101">
        <f t="shared" si="11"/>
        <v>11</v>
      </c>
      <c r="GX44" s="101">
        <f t="shared" si="12"/>
        <v>15</v>
      </c>
      <c r="GY44" s="167">
        <f t="shared" si="1"/>
        <v>1199993.1399999999</v>
      </c>
      <c r="GZ44" s="99">
        <f t="shared" si="13"/>
        <v>2.5</v>
      </c>
      <c r="HA44" s="99">
        <f t="shared" si="64"/>
        <v>0</v>
      </c>
      <c r="HB44" s="248" t="str">
        <f t="shared" si="3"/>
        <v>-</v>
      </c>
      <c r="HC44" s="50"/>
      <c r="HD44" s="246" t="str">
        <f t="shared" si="14"/>
        <v/>
      </c>
      <c r="HE44" s="50">
        <v>39</v>
      </c>
      <c r="HF44" s="173" t="str">
        <f t="shared" si="15"/>
        <v/>
      </c>
      <c r="HG44" s="101" t="str">
        <f t="shared" si="16"/>
        <v/>
      </c>
      <c r="HH44" s="267" t="str" cm="1">
        <f t="array" ref="HH44">IF(HE44&lt;=$HC$1-1,IF(HF44&lt;&gt;HF43,INDEX($M$6:$GK$185,1,HG44+1),INDEX($M$6:$GK$185,MIN(HG44,HG43)+1,MAX(HG44,HG43)+1))+IF(HF44&lt;&gt;HF45,INDEX($M$6:$GK$185,1,HG44+1),0),"")</f>
        <v/>
      </c>
      <c r="HI44" s="50" t="str">
        <f t="shared" ca="1" si="65"/>
        <v/>
      </c>
      <c r="HJ44" s="49"/>
      <c r="HK44" s="49"/>
      <c r="HL44" s="49"/>
      <c r="HM44" s="49"/>
      <c r="HP44" s="161">
        <v>39</v>
      </c>
      <c r="HQ44" s="163" t="str">
        <f t="shared" si="19"/>
        <v>,-39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4" s="164" t="str">
        <f t="shared" si="66"/>
        <v>,-39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1,38,</v>
      </c>
      <c r="HS44" s="105" t="str">
        <f t="shared" si="21"/>
        <v>39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1,38,</v>
      </c>
      <c r="HT44" s="143" t="str">
        <v>1399986,1.25,0</v>
      </c>
      <c r="HU44" s="161">
        <f t="shared" si="22"/>
        <v>8</v>
      </c>
      <c r="HV44" s="161">
        <f t="shared" si="23"/>
        <v>13</v>
      </c>
      <c r="HW44" s="161">
        <f t="shared" si="24"/>
        <v>1399986</v>
      </c>
      <c r="HX44" s="161">
        <f t="shared" si="25"/>
        <v>1.25</v>
      </c>
      <c r="HY44" s="161">
        <f t="shared" si="26"/>
        <v>0</v>
      </c>
      <c r="HZ44" s="161">
        <f t="shared" si="27"/>
        <v>1399986</v>
      </c>
      <c r="IA44" s="174">
        <f t="shared" si="28"/>
        <v>99999</v>
      </c>
      <c r="IB44" s="173">
        <f t="shared" si="54"/>
        <v>99999</v>
      </c>
      <c r="IC44" s="56" t="e">
        <f t="shared" si="55"/>
        <v>#VALUE!</v>
      </c>
      <c r="ID44" s="167" t="str">
        <f t="shared" si="56"/>
        <v>-</v>
      </c>
      <c r="IE44" s="186" t="str">
        <f t="shared" si="32"/>
        <v>-</v>
      </c>
      <c r="IF44" s="90"/>
      <c r="IG44" s="90"/>
      <c r="IH44" s="90"/>
      <c r="II44" s="90"/>
      <c r="IJ44" s="121">
        <f t="shared" si="60"/>
        <v>99999</v>
      </c>
      <c r="IK44" s="1">
        <f t="shared" si="61"/>
        <v>99999</v>
      </c>
      <c r="IL44" s="137" t="str">
        <f t="shared" si="62"/>
        <v>-</v>
      </c>
      <c r="IS44" s="70">
        <v>38</v>
      </c>
      <c r="IT44" s="70">
        <f t="shared" si="46"/>
        <v>114</v>
      </c>
      <c r="IU44" s="147">
        <f t="shared" si="52"/>
        <v>78</v>
      </c>
      <c r="IV44" s="1">
        <f t="shared" si="47"/>
        <v>78</v>
      </c>
      <c r="IW44" s="9">
        <f t="shared" si="48"/>
        <v>38</v>
      </c>
    </row>
    <row r="45" spans="1:257" ht="17" thickBot="1" x14ac:dyDescent="0.25">
      <c r="A45" s="64"/>
      <c r="B45" s="1">
        <v>40</v>
      </c>
      <c r="C45" s="7" t="str">
        <f t="shared" si="6"/>
        <v/>
      </c>
      <c r="D45" s="94"/>
      <c r="E45" s="34" t="str">
        <f t="shared" si="63"/>
        <v/>
      </c>
      <c r="F45" s="1" t="str">
        <f t="shared" ca="1" si="7"/>
        <v/>
      </c>
      <c r="G45" s="1"/>
      <c r="K45" s="9">
        <v>39</v>
      </c>
      <c r="L45" s="3">
        <v>39</v>
      </c>
      <c r="M45" s="118"/>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279"/>
      <c r="AT45" s="279"/>
      <c r="AU45" s="279"/>
      <c r="AV45" s="279"/>
      <c r="AW45" s="279"/>
      <c r="AX45" s="279"/>
      <c r="AY45" s="279"/>
      <c r="AZ45" s="279" t="s">
        <v>17</v>
      </c>
      <c r="BA45" s="278">
        <v>99999</v>
      </c>
      <c r="BB45" s="278">
        <v>99999</v>
      </c>
      <c r="BC45" s="278">
        <v>99999</v>
      </c>
      <c r="BD45" s="278">
        <v>99999</v>
      </c>
      <c r="BE45" s="278">
        <v>99999</v>
      </c>
      <c r="BF45" s="278">
        <v>99999</v>
      </c>
      <c r="BG45" s="278">
        <v>99999</v>
      </c>
      <c r="BH45" s="278">
        <v>99999</v>
      </c>
      <c r="BI45" s="278">
        <v>99999</v>
      </c>
      <c r="BJ45" s="278">
        <v>99999</v>
      </c>
      <c r="BK45" s="278">
        <v>99999</v>
      </c>
      <c r="BL45" s="278">
        <v>99999</v>
      </c>
      <c r="BM45" s="278">
        <v>99999</v>
      </c>
      <c r="BN45" s="278">
        <v>99999</v>
      </c>
      <c r="BO45" s="278">
        <v>99999</v>
      </c>
      <c r="BP45" s="278">
        <v>99999</v>
      </c>
      <c r="BQ45" s="278">
        <v>99999</v>
      </c>
      <c r="BR45" s="278">
        <v>99999</v>
      </c>
      <c r="BS45" s="278">
        <v>99999</v>
      </c>
      <c r="BT45" s="278">
        <v>99999</v>
      </c>
      <c r="BU45" s="278">
        <v>99999</v>
      </c>
      <c r="BV45" s="278">
        <v>99999</v>
      </c>
      <c r="BW45" s="278">
        <v>99999</v>
      </c>
      <c r="BX45" s="278">
        <v>99999</v>
      </c>
      <c r="BY45" s="278">
        <v>99999</v>
      </c>
      <c r="BZ45" s="278">
        <v>99999</v>
      </c>
      <c r="CA45" s="278">
        <v>99999</v>
      </c>
      <c r="CB45" s="278">
        <v>99999</v>
      </c>
      <c r="CC45" s="278">
        <v>99999</v>
      </c>
      <c r="CD45" s="278">
        <v>99999</v>
      </c>
      <c r="CE45" s="278">
        <v>99999</v>
      </c>
      <c r="CF45" s="278">
        <v>99999</v>
      </c>
      <c r="CG45" s="278">
        <v>99999</v>
      </c>
      <c r="CH45" s="278">
        <v>99999</v>
      </c>
      <c r="CI45" s="278">
        <v>99999</v>
      </c>
      <c r="CJ45" s="278">
        <v>99999</v>
      </c>
      <c r="CK45" s="278">
        <v>99999</v>
      </c>
      <c r="CL45" s="278">
        <v>99999</v>
      </c>
      <c r="CM45" s="278">
        <v>99999</v>
      </c>
      <c r="CN45" s="278">
        <v>99999</v>
      </c>
      <c r="CO45" s="278">
        <v>99999</v>
      </c>
      <c r="CP45" s="278">
        <v>99999</v>
      </c>
      <c r="CQ45" s="278">
        <v>99999</v>
      </c>
      <c r="CR45" s="278">
        <v>99999</v>
      </c>
      <c r="CS45" s="278">
        <v>99999</v>
      </c>
      <c r="CT45" s="278">
        <v>99999</v>
      </c>
      <c r="CU45" s="278">
        <v>99999</v>
      </c>
      <c r="CV45" s="278">
        <v>99999</v>
      </c>
      <c r="CW45" s="278">
        <v>99999</v>
      </c>
      <c r="CX45" s="278">
        <v>99999</v>
      </c>
      <c r="CY45" s="278">
        <v>99999</v>
      </c>
      <c r="CZ45" s="278">
        <v>99999</v>
      </c>
      <c r="DA45" s="278">
        <v>99999</v>
      </c>
      <c r="DB45" s="278">
        <v>99999</v>
      </c>
      <c r="DC45" s="278">
        <v>99999</v>
      </c>
      <c r="DD45" s="278">
        <v>99999</v>
      </c>
      <c r="DE45" s="278">
        <v>99999</v>
      </c>
      <c r="DF45" s="278">
        <v>99999</v>
      </c>
      <c r="DG45" s="278">
        <v>99999</v>
      </c>
      <c r="DH45" s="278">
        <v>99999</v>
      </c>
      <c r="DI45" s="278">
        <v>99999</v>
      </c>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150">
        <v>99999</v>
      </c>
      <c r="GJ45" s="150">
        <v>99999</v>
      </c>
      <c r="GK45" s="150">
        <v>99999</v>
      </c>
      <c r="GL45" s="48">
        <v>39</v>
      </c>
      <c r="GM45" s="101"/>
      <c r="GN45" s="99">
        <f t="shared" si="53"/>
        <v>144</v>
      </c>
      <c r="GO45" s="99">
        <f t="shared" si="39"/>
        <v>145</v>
      </c>
      <c r="GP45" s="50"/>
      <c r="GQ45" s="101" t="str">
        <f t="shared" si="50"/>
        <v>55</v>
      </c>
      <c r="GR45" s="104" t="str">
        <f t="shared" si="40"/>
        <v>56</v>
      </c>
      <c r="GS45" s="50">
        <f t="shared" si="10"/>
        <v>40</v>
      </c>
      <c r="GT45" s="7"/>
      <c r="GU45" s="175" t="str">
        <f t="shared" si="41"/>
        <v>1,2,98,70,68,67,66,65,60,63,64,62,61,158,156,157,177,161,160,162,176,175,174,163,164,172,173,140,141,145,146,147,137,138,139,153,69,152,55,100,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5" s="171" t="str">
        <v>1199993.14,2.5,0</v>
      </c>
      <c r="GW45" s="101">
        <f t="shared" si="11"/>
        <v>11</v>
      </c>
      <c r="GX45" s="101">
        <f t="shared" si="12"/>
        <v>15</v>
      </c>
      <c r="GY45" s="167">
        <f t="shared" si="1"/>
        <v>1199993.1399999999</v>
      </c>
      <c r="GZ45" s="99">
        <f t="shared" si="13"/>
        <v>2.5</v>
      </c>
      <c r="HA45" s="99">
        <f t="shared" si="64"/>
        <v>0</v>
      </c>
      <c r="HB45" s="248" t="str">
        <f t="shared" si="3"/>
        <v>-</v>
      </c>
      <c r="HC45" s="50"/>
      <c r="HD45" s="246" t="str">
        <f t="shared" si="14"/>
        <v/>
      </c>
      <c r="HE45" s="50">
        <v>40</v>
      </c>
      <c r="HF45" s="173" t="str">
        <f t="shared" si="15"/>
        <v/>
      </c>
      <c r="HG45" s="101" t="str">
        <f t="shared" si="16"/>
        <v/>
      </c>
      <c r="HH45" s="267" t="str" cm="1">
        <f t="array" ref="HH45">IF(HE45&lt;=$HC$1-1,IF(HF45&lt;&gt;HF44,INDEX($M$6:$GK$185,1,HG45+1),INDEX($M$6:$GK$185,MIN(HG45,HG44)+1,MAX(HG45,HG44)+1))+IF(HF45&lt;&gt;HF46,INDEX($M$6:$GK$185,1,HG45+1),0),"")</f>
        <v/>
      </c>
      <c r="HI45" s="50" t="str">
        <f t="shared" ca="1" si="65"/>
        <v/>
      </c>
      <c r="HJ45" s="49"/>
      <c r="HK45" s="49"/>
      <c r="HL45" s="49"/>
      <c r="HM45" s="49"/>
      <c r="HP45" s="161">
        <v>40</v>
      </c>
      <c r="HQ45" s="163" t="str">
        <f t="shared" si="19"/>
        <v>,-40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5" s="164" t="str">
        <f t="shared" si="66"/>
        <v>,-40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1,42,39,38,</v>
      </c>
      <c r="HS45" s="105" t="str">
        <f t="shared" si="21"/>
        <v>40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1,42,39,38,</v>
      </c>
      <c r="HT45" s="143" t="str">
        <v>1399986,1.25,0</v>
      </c>
      <c r="HU45" s="161">
        <f t="shared" si="22"/>
        <v>8</v>
      </c>
      <c r="HV45" s="161">
        <f t="shared" si="23"/>
        <v>13</v>
      </c>
      <c r="HW45" s="161">
        <f t="shared" si="24"/>
        <v>1399986</v>
      </c>
      <c r="HX45" s="161">
        <f t="shared" si="25"/>
        <v>1.25</v>
      </c>
      <c r="HY45" s="161">
        <f t="shared" si="26"/>
        <v>0</v>
      </c>
      <c r="HZ45" s="161">
        <f t="shared" si="27"/>
        <v>1399986</v>
      </c>
      <c r="IA45" s="174">
        <f t="shared" si="28"/>
        <v>99999</v>
      </c>
      <c r="IB45" s="173">
        <f t="shared" si="54"/>
        <v>99999</v>
      </c>
      <c r="IC45" s="56" t="e">
        <f t="shared" si="55"/>
        <v>#VALUE!</v>
      </c>
      <c r="ID45" s="167" t="str">
        <f t="shared" si="56"/>
        <v>-</v>
      </c>
      <c r="IE45" s="186" t="str">
        <f t="shared" si="32"/>
        <v>-</v>
      </c>
      <c r="IF45" s="90"/>
      <c r="IG45" s="90"/>
      <c r="IH45" s="90"/>
      <c r="II45" s="90"/>
      <c r="IJ45" s="121">
        <f t="shared" si="60"/>
        <v>99999</v>
      </c>
      <c r="IK45" s="1">
        <f t="shared" si="61"/>
        <v>99999</v>
      </c>
      <c r="IL45" s="137" t="str">
        <f t="shared" si="62"/>
        <v>-</v>
      </c>
      <c r="IS45" s="70">
        <v>39</v>
      </c>
      <c r="IT45" s="70">
        <f t="shared" si="46"/>
        <v>117</v>
      </c>
      <c r="IU45" s="147">
        <f t="shared" si="52"/>
        <v>79</v>
      </c>
      <c r="IV45" s="1">
        <f t="shared" si="47"/>
        <v>79</v>
      </c>
      <c r="IW45" s="9">
        <f t="shared" si="48"/>
        <v>39</v>
      </c>
    </row>
    <row r="46" spans="1:257" ht="17" thickBot="1" x14ac:dyDescent="0.25">
      <c r="A46" s="64"/>
      <c r="B46" s="1">
        <v>41</v>
      </c>
      <c r="C46" s="7" t="str">
        <f t="shared" si="6"/>
        <v/>
      </c>
      <c r="D46" s="94"/>
      <c r="E46" s="34" t="str">
        <f t="shared" si="63"/>
        <v/>
      </c>
      <c r="F46" s="1" t="str">
        <f t="shared" ca="1" si="7"/>
        <v/>
      </c>
      <c r="G46" s="1"/>
      <c r="K46" s="9">
        <v>40</v>
      </c>
      <c r="L46" s="3">
        <v>40</v>
      </c>
      <c r="M46" s="118"/>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279"/>
      <c r="AT46" s="279"/>
      <c r="AU46" s="279"/>
      <c r="AV46" s="279"/>
      <c r="AW46" s="279"/>
      <c r="AX46" s="279"/>
      <c r="AY46" s="279"/>
      <c r="AZ46" s="279"/>
      <c r="BA46" s="279" t="s">
        <v>17</v>
      </c>
      <c r="BB46" s="278">
        <v>99999</v>
      </c>
      <c r="BC46" s="278">
        <v>99999</v>
      </c>
      <c r="BD46" s="278">
        <v>99999</v>
      </c>
      <c r="BE46" s="278">
        <v>99999</v>
      </c>
      <c r="BF46" s="278">
        <v>99999</v>
      </c>
      <c r="BG46" s="278">
        <v>99999</v>
      </c>
      <c r="BH46" s="278">
        <v>99999</v>
      </c>
      <c r="BI46" s="278">
        <v>99999</v>
      </c>
      <c r="BJ46" s="278">
        <v>99999</v>
      </c>
      <c r="BK46" s="278">
        <v>99999</v>
      </c>
      <c r="BL46" s="278">
        <v>99999</v>
      </c>
      <c r="BM46" s="278">
        <v>99999</v>
      </c>
      <c r="BN46" s="278">
        <v>99999</v>
      </c>
      <c r="BO46" s="278">
        <v>99999</v>
      </c>
      <c r="BP46" s="278">
        <v>99999</v>
      </c>
      <c r="BQ46" s="278">
        <v>99999</v>
      </c>
      <c r="BR46" s="278">
        <v>99999</v>
      </c>
      <c r="BS46" s="278">
        <v>99999</v>
      </c>
      <c r="BT46" s="278">
        <v>99999</v>
      </c>
      <c r="BU46" s="278">
        <v>99999</v>
      </c>
      <c r="BV46" s="278">
        <v>99999</v>
      </c>
      <c r="BW46" s="278">
        <v>99999</v>
      </c>
      <c r="BX46" s="278">
        <v>99999</v>
      </c>
      <c r="BY46" s="278">
        <v>99999</v>
      </c>
      <c r="BZ46" s="278">
        <v>99999</v>
      </c>
      <c r="CA46" s="278">
        <v>99999</v>
      </c>
      <c r="CB46" s="278">
        <v>99999</v>
      </c>
      <c r="CC46" s="278">
        <v>99999</v>
      </c>
      <c r="CD46" s="278">
        <v>99999</v>
      </c>
      <c r="CE46" s="278">
        <v>99999</v>
      </c>
      <c r="CF46" s="278">
        <v>99999</v>
      </c>
      <c r="CG46" s="278">
        <v>99999</v>
      </c>
      <c r="CH46" s="278">
        <v>99999</v>
      </c>
      <c r="CI46" s="278">
        <v>99999</v>
      </c>
      <c r="CJ46" s="278">
        <v>99999</v>
      </c>
      <c r="CK46" s="278">
        <v>99999</v>
      </c>
      <c r="CL46" s="278">
        <v>99999</v>
      </c>
      <c r="CM46" s="278">
        <v>99999</v>
      </c>
      <c r="CN46" s="278">
        <v>99999</v>
      </c>
      <c r="CO46" s="278">
        <v>99999</v>
      </c>
      <c r="CP46" s="278">
        <v>99999</v>
      </c>
      <c r="CQ46" s="278">
        <v>99999</v>
      </c>
      <c r="CR46" s="278">
        <v>99999</v>
      </c>
      <c r="CS46" s="278">
        <v>99999</v>
      </c>
      <c r="CT46" s="278">
        <v>99999</v>
      </c>
      <c r="CU46" s="278">
        <v>99999</v>
      </c>
      <c r="CV46" s="278">
        <v>99999</v>
      </c>
      <c r="CW46" s="278">
        <v>99999</v>
      </c>
      <c r="CX46" s="278">
        <v>99999</v>
      </c>
      <c r="CY46" s="278">
        <v>99999</v>
      </c>
      <c r="CZ46" s="278">
        <v>99999</v>
      </c>
      <c r="DA46" s="278">
        <v>99999</v>
      </c>
      <c r="DB46" s="278">
        <v>99999</v>
      </c>
      <c r="DC46" s="278">
        <v>99999</v>
      </c>
      <c r="DD46" s="278">
        <v>99999</v>
      </c>
      <c r="DE46" s="278">
        <v>99999</v>
      </c>
      <c r="DF46" s="278">
        <v>99999</v>
      </c>
      <c r="DG46" s="278">
        <v>99999</v>
      </c>
      <c r="DH46" s="278">
        <v>99999</v>
      </c>
      <c r="DI46" s="278">
        <v>99999</v>
      </c>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150">
        <v>99999</v>
      </c>
      <c r="GJ46" s="150">
        <v>99999</v>
      </c>
      <c r="GK46" s="150">
        <v>99999</v>
      </c>
      <c r="GL46" s="48">
        <v>40</v>
      </c>
      <c r="GM46" s="101"/>
      <c r="GN46" s="99">
        <f t="shared" si="53"/>
        <v>147</v>
      </c>
      <c r="GO46" s="99">
        <f t="shared" si="39"/>
        <v>148</v>
      </c>
      <c r="GP46" s="50"/>
      <c r="GQ46" s="101" t="str">
        <f t="shared" si="50"/>
        <v>56</v>
      </c>
      <c r="GR46" s="104" t="str">
        <f t="shared" si="40"/>
        <v>54</v>
      </c>
      <c r="GS46" s="50">
        <f t="shared" si="10"/>
        <v>41</v>
      </c>
      <c r="GT46" s="7"/>
      <c r="GU46" s="175" t="str">
        <f t="shared" si="41"/>
        <v>1,2,98,70,68,67,66,65,60,63,64,62,61,158,156,157,177,161,160,162,176,175,174,163,164,172,173,140,141,145,146,147,137,138,139,153,69,152,55,56,100,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6" s="171" t="str">
        <v>1199993.14,2.5,0</v>
      </c>
      <c r="GW46" s="101">
        <f t="shared" si="11"/>
        <v>11</v>
      </c>
      <c r="GX46" s="101">
        <f t="shared" si="12"/>
        <v>15</v>
      </c>
      <c r="GY46" s="167">
        <f t="shared" si="1"/>
        <v>1199993.1399999999</v>
      </c>
      <c r="GZ46" s="99">
        <f t="shared" si="13"/>
        <v>2.5</v>
      </c>
      <c r="HA46" s="99">
        <f t="shared" si="64"/>
        <v>0</v>
      </c>
      <c r="HB46" s="248" t="str">
        <f t="shared" si="3"/>
        <v>-</v>
      </c>
      <c r="HC46" s="50"/>
      <c r="HD46" s="246" t="str">
        <f t="shared" si="14"/>
        <v/>
      </c>
      <c r="HE46" s="50">
        <v>41</v>
      </c>
      <c r="HF46" s="173" t="str">
        <f t="shared" si="15"/>
        <v/>
      </c>
      <c r="HG46" s="101" t="str">
        <f t="shared" si="16"/>
        <v/>
      </c>
      <c r="HH46" s="267" t="str" cm="1">
        <f t="array" ref="HH46">IF(HE46&lt;=$HC$1-1,IF(HF46&lt;&gt;HF45,INDEX($M$6:$GK$185,1,HG46+1),INDEX($M$6:$GK$185,MIN(HG46,HG45)+1,MAX(HG46,HG45)+1))+IF(HF46&lt;&gt;HF47,INDEX($M$6:$GK$185,1,HG46+1),0),"")</f>
        <v/>
      </c>
      <c r="HI46" s="50" t="str">
        <f t="shared" ca="1" si="65"/>
        <v/>
      </c>
      <c r="HJ46" s="49"/>
      <c r="HK46" s="49"/>
      <c r="HL46" s="49"/>
      <c r="HM46" s="49"/>
      <c r="HP46" s="161">
        <v>41</v>
      </c>
      <c r="HQ46" s="163" t="str">
        <f t="shared" si="19"/>
        <v>,-41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6" s="164" t="str">
        <f t="shared" si="66"/>
        <v>,-41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1,40,42,39,38,</v>
      </c>
      <c r="HS46" s="105" t="str">
        <f t="shared" si="21"/>
        <v>41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1,40,42,39,38,</v>
      </c>
      <c r="HT46" s="143" t="str">
        <v>1399986,1.25,0</v>
      </c>
      <c r="HU46" s="161">
        <f t="shared" si="22"/>
        <v>8</v>
      </c>
      <c r="HV46" s="161">
        <f t="shared" si="23"/>
        <v>13</v>
      </c>
      <c r="HW46" s="161">
        <f t="shared" si="24"/>
        <v>1399986</v>
      </c>
      <c r="HX46" s="161">
        <f t="shared" si="25"/>
        <v>1.25</v>
      </c>
      <c r="HY46" s="161">
        <f t="shared" si="26"/>
        <v>0</v>
      </c>
      <c r="HZ46" s="161">
        <f t="shared" si="27"/>
        <v>1399986</v>
      </c>
      <c r="IA46" s="174">
        <f t="shared" si="28"/>
        <v>99999</v>
      </c>
      <c r="IB46" s="173">
        <f t="shared" si="29"/>
        <v>99999</v>
      </c>
      <c r="IC46" s="56" t="e">
        <f t="shared" si="30"/>
        <v>#VALUE!</v>
      </c>
      <c r="ID46" s="167" t="str">
        <f t="shared" si="31"/>
        <v>-</v>
      </c>
      <c r="IE46" s="186" t="str">
        <f t="shared" si="32"/>
        <v>-</v>
      </c>
      <c r="IF46" s="90"/>
      <c r="IG46" s="90"/>
      <c r="IH46" s="90"/>
      <c r="II46" s="90"/>
      <c r="IJ46" s="121">
        <f t="shared" si="60"/>
        <v>99999</v>
      </c>
      <c r="IK46" s="1">
        <f t="shared" si="61"/>
        <v>99999</v>
      </c>
      <c r="IL46" s="137" t="str">
        <f t="shared" si="62"/>
        <v>-</v>
      </c>
      <c r="IS46" s="70">
        <v>40</v>
      </c>
      <c r="IT46" s="70">
        <f t="shared" si="46"/>
        <v>120</v>
      </c>
      <c r="IU46" s="147">
        <f t="shared" si="52"/>
        <v>80</v>
      </c>
      <c r="IV46" s="1">
        <f t="shared" si="47"/>
        <v>80</v>
      </c>
      <c r="IW46" s="9">
        <f t="shared" si="48"/>
        <v>40</v>
      </c>
    </row>
    <row r="47" spans="1:257" ht="17" thickBot="1" x14ac:dyDescent="0.25">
      <c r="A47" s="64"/>
      <c r="B47" s="1">
        <v>42</v>
      </c>
      <c r="C47" s="7" t="str">
        <f t="shared" si="6"/>
        <v/>
      </c>
      <c r="D47" s="94"/>
      <c r="E47" s="34" t="str">
        <f t="shared" si="63"/>
        <v/>
      </c>
      <c r="F47" s="1" t="str">
        <f t="shared" ca="1" si="7"/>
        <v/>
      </c>
      <c r="G47" s="1"/>
      <c r="K47" s="9">
        <v>41</v>
      </c>
      <c r="L47" s="3">
        <v>41</v>
      </c>
      <c r="M47" s="118"/>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279"/>
      <c r="AT47" s="279"/>
      <c r="AU47" s="279"/>
      <c r="AV47" s="279"/>
      <c r="AW47" s="279"/>
      <c r="AX47" s="279"/>
      <c r="AY47" s="279"/>
      <c r="AZ47" s="279"/>
      <c r="BA47" s="279"/>
      <c r="BB47" s="279" t="s">
        <v>17</v>
      </c>
      <c r="BC47" s="278">
        <v>99999</v>
      </c>
      <c r="BD47" s="278">
        <v>99999</v>
      </c>
      <c r="BE47" s="278">
        <v>99999</v>
      </c>
      <c r="BF47" s="278">
        <v>99999</v>
      </c>
      <c r="BG47" s="278">
        <v>99999</v>
      </c>
      <c r="BH47" s="278">
        <v>99999</v>
      </c>
      <c r="BI47" s="278">
        <v>99999</v>
      </c>
      <c r="BJ47" s="278">
        <v>99999</v>
      </c>
      <c r="BK47" s="278">
        <v>99999</v>
      </c>
      <c r="BL47" s="278">
        <v>99999</v>
      </c>
      <c r="BM47" s="278">
        <v>99999</v>
      </c>
      <c r="BN47" s="278">
        <v>99999</v>
      </c>
      <c r="BO47" s="278">
        <v>99999</v>
      </c>
      <c r="BP47" s="278">
        <v>99999</v>
      </c>
      <c r="BQ47" s="278">
        <v>99999</v>
      </c>
      <c r="BR47" s="278">
        <v>99999</v>
      </c>
      <c r="BS47" s="278">
        <v>99999</v>
      </c>
      <c r="BT47" s="278">
        <v>99999</v>
      </c>
      <c r="BU47" s="278">
        <v>99999</v>
      </c>
      <c r="BV47" s="278">
        <v>99999</v>
      </c>
      <c r="BW47" s="278">
        <v>99999</v>
      </c>
      <c r="BX47" s="278">
        <v>99999</v>
      </c>
      <c r="BY47" s="278">
        <v>99999</v>
      </c>
      <c r="BZ47" s="278">
        <v>99999</v>
      </c>
      <c r="CA47" s="278">
        <v>99999</v>
      </c>
      <c r="CB47" s="278">
        <v>99999</v>
      </c>
      <c r="CC47" s="278">
        <v>99999</v>
      </c>
      <c r="CD47" s="278">
        <v>99999</v>
      </c>
      <c r="CE47" s="278">
        <v>99999</v>
      </c>
      <c r="CF47" s="278">
        <v>99999</v>
      </c>
      <c r="CG47" s="278">
        <v>99999</v>
      </c>
      <c r="CH47" s="278">
        <v>99999</v>
      </c>
      <c r="CI47" s="278">
        <v>99999</v>
      </c>
      <c r="CJ47" s="278">
        <v>99999</v>
      </c>
      <c r="CK47" s="278">
        <v>99999</v>
      </c>
      <c r="CL47" s="278">
        <v>99999</v>
      </c>
      <c r="CM47" s="278">
        <v>99999</v>
      </c>
      <c r="CN47" s="278">
        <v>99999</v>
      </c>
      <c r="CO47" s="278">
        <v>99999</v>
      </c>
      <c r="CP47" s="278">
        <v>99999</v>
      </c>
      <c r="CQ47" s="278">
        <v>99999</v>
      </c>
      <c r="CR47" s="278">
        <v>99999</v>
      </c>
      <c r="CS47" s="278">
        <v>99999</v>
      </c>
      <c r="CT47" s="278">
        <v>99999</v>
      </c>
      <c r="CU47" s="278">
        <v>99999</v>
      </c>
      <c r="CV47" s="278">
        <v>99999</v>
      </c>
      <c r="CW47" s="278">
        <v>99999</v>
      </c>
      <c r="CX47" s="278">
        <v>99999</v>
      </c>
      <c r="CY47" s="278">
        <v>99999</v>
      </c>
      <c r="CZ47" s="278">
        <v>99999</v>
      </c>
      <c r="DA47" s="278">
        <v>99999</v>
      </c>
      <c r="DB47" s="278">
        <v>99999</v>
      </c>
      <c r="DC47" s="278">
        <v>99999</v>
      </c>
      <c r="DD47" s="278">
        <v>99999</v>
      </c>
      <c r="DE47" s="278">
        <v>99999</v>
      </c>
      <c r="DF47" s="278">
        <v>99999</v>
      </c>
      <c r="DG47" s="278">
        <v>99999</v>
      </c>
      <c r="DH47" s="278">
        <v>99999</v>
      </c>
      <c r="DI47" s="278">
        <v>99999</v>
      </c>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150">
        <v>99999</v>
      </c>
      <c r="GJ47" s="150">
        <v>99999</v>
      </c>
      <c r="GK47" s="150">
        <v>99999</v>
      </c>
      <c r="GL47" s="48">
        <v>41</v>
      </c>
      <c r="GM47" s="101"/>
      <c r="GN47" s="99">
        <f t="shared" si="53"/>
        <v>150</v>
      </c>
      <c r="GO47" s="99">
        <f t="shared" si="39"/>
        <v>151</v>
      </c>
      <c r="GP47" s="50"/>
      <c r="GQ47" s="101" t="str">
        <f t="shared" si="50"/>
        <v>54</v>
      </c>
      <c r="GR47" s="104" t="str">
        <f t="shared" si="40"/>
        <v>57</v>
      </c>
      <c r="GS47" s="50">
        <f t="shared" si="10"/>
        <v>42</v>
      </c>
      <c r="GT47" s="7"/>
      <c r="GU47" s="175" t="str">
        <f t="shared" si="41"/>
        <v>1,2,98,70,68,67,66,65,60,63,64,62,61,158,156,157,177,161,160,162,176,175,174,163,164,172,173,140,141,145,146,147,137,138,139,153,69,152,55,56,54,100,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7" s="171" t="str">
        <v>1199993.14,2.5,0</v>
      </c>
      <c r="GW47" s="101">
        <f t="shared" si="11"/>
        <v>11</v>
      </c>
      <c r="GX47" s="101">
        <f t="shared" si="12"/>
        <v>15</v>
      </c>
      <c r="GY47" s="167">
        <f t="shared" si="1"/>
        <v>1199993.1399999999</v>
      </c>
      <c r="GZ47" s="99">
        <f t="shared" si="13"/>
        <v>2.5</v>
      </c>
      <c r="HA47" s="99">
        <f t="shared" si="64"/>
        <v>0</v>
      </c>
      <c r="HB47" s="248" t="str">
        <f t="shared" si="3"/>
        <v>-</v>
      </c>
      <c r="HC47" s="50"/>
      <c r="HD47" s="246" t="str">
        <f t="shared" si="14"/>
        <v/>
      </c>
      <c r="HE47" s="50">
        <v>42</v>
      </c>
      <c r="HF47" s="173" t="str">
        <f t="shared" si="15"/>
        <v/>
      </c>
      <c r="HG47" s="101" t="str">
        <f t="shared" si="16"/>
        <v/>
      </c>
      <c r="HH47" s="267" t="str" cm="1">
        <f t="array" ref="HH47">IF(HE47&lt;=$HC$1-1,IF(HF47&lt;&gt;HF46,INDEX($M$6:$GK$185,1,HG47+1),INDEX($M$6:$GK$185,MIN(HG47,HG46)+1,MAX(HG47,HG46)+1))+IF(HF47&lt;&gt;HF48,INDEX($M$6:$GK$185,1,HG47+1),0),"")</f>
        <v/>
      </c>
      <c r="HI47" s="50" t="str">
        <f t="shared" ca="1" si="65"/>
        <v/>
      </c>
      <c r="HJ47" s="49"/>
      <c r="HK47" s="49"/>
      <c r="HL47" s="49"/>
      <c r="HM47" s="49"/>
      <c r="HP47" s="161">
        <v>42</v>
      </c>
      <c r="HQ47" s="163" t="str">
        <f t="shared" si="19"/>
        <v>,-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7" s="164" t="str">
        <f t="shared" si="66"/>
        <v>,-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1,39,38,</v>
      </c>
      <c r="HS47" s="105" t="str">
        <f t="shared" si="21"/>
        <v>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1,39,38,</v>
      </c>
      <c r="HT47" s="143" t="str">
        <v>1399986,1.25,0</v>
      </c>
      <c r="HU47" s="161">
        <f t="shared" si="22"/>
        <v>8</v>
      </c>
      <c r="HV47" s="161">
        <f t="shared" si="23"/>
        <v>13</v>
      </c>
      <c r="HW47" s="161">
        <f t="shared" si="24"/>
        <v>1399986</v>
      </c>
      <c r="HX47" s="161">
        <f t="shared" si="25"/>
        <v>1.25</v>
      </c>
      <c r="HY47" s="161">
        <f t="shared" si="26"/>
        <v>0</v>
      </c>
      <c r="HZ47" s="161">
        <f t="shared" si="27"/>
        <v>1399986</v>
      </c>
      <c r="IA47" s="174">
        <f t="shared" si="28"/>
        <v>99999</v>
      </c>
      <c r="IB47" s="173">
        <f t="shared" si="29"/>
        <v>99999</v>
      </c>
      <c r="IC47" s="56" t="e">
        <f t="shared" si="30"/>
        <v>#VALUE!</v>
      </c>
      <c r="ID47" s="167" t="str">
        <f t="shared" si="31"/>
        <v>-</v>
      </c>
      <c r="IE47" s="186" t="str">
        <f t="shared" si="32"/>
        <v>-</v>
      </c>
      <c r="IF47" s="90"/>
      <c r="IG47" s="90"/>
      <c r="IH47" s="90"/>
      <c r="II47" s="90"/>
      <c r="IJ47" s="121">
        <f t="shared" ref="IJ47:IJ54" si="67">IF(HP47&lt;=$J$2,HP47,99999)</f>
        <v>99999</v>
      </c>
      <c r="IK47" s="1">
        <f t="shared" si="35"/>
        <v>99999</v>
      </c>
      <c r="IL47" s="56" t="str">
        <f t="shared" si="36"/>
        <v>-</v>
      </c>
      <c r="IV47" s="1"/>
    </row>
    <row r="48" spans="1:257" ht="17" thickBot="1" x14ac:dyDescent="0.25">
      <c r="A48" s="64"/>
      <c r="B48" s="1">
        <v>43</v>
      </c>
      <c r="C48" s="7" t="str">
        <f t="shared" si="6"/>
        <v/>
      </c>
      <c r="D48" s="94"/>
      <c r="E48" s="34" t="str">
        <f t="shared" si="63"/>
        <v/>
      </c>
      <c r="F48" s="1" t="str">
        <f t="shared" ca="1" si="7"/>
        <v/>
      </c>
      <c r="G48" s="1"/>
      <c r="K48" s="9">
        <v>42</v>
      </c>
      <c r="L48" s="3">
        <v>42</v>
      </c>
      <c r="M48" s="118"/>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279"/>
      <c r="AT48" s="279"/>
      <c r="AU48" s="279"/>
      <c r="AV48" s="279"/>
      <c r="AW48" s="279"/>
      <c r="AX48" s="279"/>
      <c r="AY48" s="279"/>
      <c r="AZ48" s="279"/>
      <c r="BA48" s="279"/>
      <c r="BB48" s="279"/>
      <c r="BC48" s="279" t="s">
        <v>17</v>
      </c>
      <c r="BD48" s="278">
        <v>99999</v>
      </c>
      <c r="BE48" s="278">
        <v>99999</v>
      </c>
      <c r="BF48" s="278">
        <v>99999</v>
      </c>
      <c r="BG48" s="278">
        <v>99999</v>
      </c>
      <c r="BH48" s="278">
        <v>99999</v>
      </c>
      <c r="BI48" s="278">
        <v>99999</v>
      </c>
      <c r="BJ48" s="278">
        <v>99999</v>
      </c>
      <c r="BK48" s="278">
        <v>99999</v>
      </c>
      <c r="BL48" s="278">
        <v>99999</v>
      </c>
      <c r="BM48" s="278">
        <v>99999</v>
      </c>
      <c r="BN48" s="278">
        <v>99999</v>
      </c>
      <c r="BO48" s="278">
        <v>99999</v>
      </c>
      <c r="BP48" s="278">
        <v>99999</v>
      </c>
      <c r="BQ48" s="278">
        <v>99999</v>
      </c>
      <c r="BR48" s="278">
        <v>99999</v>
      </c>
      <c r="BS48" s="278">
        <v>99999</v>
      </c>
      <c r="BT48" s="278">
        <v>99999</v>
      </c>
      <c r="BU48" s="278">
        <v>99999</v>
      </c>
      <c r="BV48" s="278">
        <v>99999</v>
      </c>
      <c r="BW48" s="278">
        <v>99999</v>
      </c>
      <c r="BX48" s="278">
        <v>99999</v>
      </c>
      <c r="BY48" s="278">
        <v>99999</v>
      </c>
      <c r="BZ48" s="278">
        <v>99999</v>
      </c>
      <c r="CA48" s="278">
        <v>99999</v>
      </c>
      <c r="CB48" s="278">
        <v>99999</v>
      </c>
      <c r="CC48" s="278">
        <v>99999</v>
      </c>
      <c r="CD48" s="278">
        <v>99999</v>
      </c>
      <c r="CE48" s="278">
        <v>99999</v>
      </c>
      <c r="CF48" s="278">
        <v>99999</v>
      </c>
      <c r="CG48" s="278">
        <v>99999</v>
      </c>
      <c r="CH48" s="278">
        <v>99999</v>
      </c>
      <c r="CI48" s="278">
        <v>99999</v>
      </c>
      <c r="CJ48" s="278">
        <v>99999</v>
      </c>
      <c r="CK48" s="278">
        <v>99999</v>
      </c>
      <c r="CL48" s="278">
        <v>99999</v>
      </c>
      <c r="CM48" s="278">
        <v>99999</v>
      </c>
      <c r="CN48" s="278">
        <v>99999</v>
      </c>
      <c r="CO48" s="278">
        <v>99999</v>
      </c>
      <c r="CP48" s="278">
        <v>99999</v>
      </c>
      <c r="CQ48" s="278">
        <v>99999</v>
      </c>
      <c r="CR48" s="278">
        <v>99999</v>
      </c>
      <c r="CS48" s="278">
        <v>99999</v>
      </c>
      <c r="CT48" s="278">
        <v>99999</v>
      </c>
      <c r="CU48" s="278">
        <v>99999</v>
      </c>
      <c r="CV48" s="278">
        <v>99999</v>
      </c>
      <c r="CW48" s="278">
        <v>99999</v>
      </c>
      <c r="CX48" s="278">
        <v>99999</v>
      </c>
      <c r="CY48" s="278">
        <v>99999</v>
      </c>
      <c r="CZ48" s="278">
        <v>99999</v>
      </c>
      <c r="DA48" s="278">
        <v>99999</v>
      </c>
      <c r="DB48" s="278">
        <v>99999</v>
      </c>
      <c r="DC48" s="278">
        <v>99999</v>
      </c>
      <c r="DD48" s="278">
        <v>99999</v>
      </c>
      <c r="DE48" s="278">
        <v>99999</v>
      </c>
      <c r="DF48" s="278">
        <v>99999</v>
      </c>
      <c r="DG48" s="278">
        <v>99999</v>
      </c>
      <c r="DH48" s="278">
        <v>99999</v>
      </c>
      <c r="DI48" s="278">
        <v>99999</v>
      </c>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150">
        <v>99999</v>
      </c>
      <c r="GJ48" s="150">
        <v>99999</v>
      </c>
      <c r="GK48" s="150">
        <v>99999</v>
      </c>
      <c r="GL48" s="48">
        <v>42</v>
      </c>
      <c r="GM48" s="101"/>
      <c r="GN48" s="99">
        <f t="shared" si="53"/>
        <v>153</v>
      </c>
      <c r="GO48" s="99">
        <f t="shared" si="39"/>
        <v>155</v>
      </c>
      <c r="GP48" s="50"/>
      <c r="GQ48" s="101" t="str">
        <f t="shared" si="50"/>
        <v>57</v>
      </c>
      <c r="GR48" s="104" t="str">
        <f t="shared" si="40"/>
        <v>127</v>
      </c>
      <c r="GS48" s="50">
        <f t="shared" si="10"/>
        <v>43</v>
      </c>
      <c r="GT48" s="7"/>
      <c r="GU48" s="175" t="str">
        <f t="shared" si="41"/>
        <v>1,2,98,70,68,67,66,65,60,63,64,62,61,158,156,157,177,161,160,162,176,175,174,163,164,172,173,140,141,145,146,147,137,138,139,153,69,152,55,56,54,57,100,127,109,110,111,112,114,113,115,116,117,118,119,120,123,122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8" s="171" t="str">
        <v>1199993.14,2.5,0</v>
      </c>
      <c r="GW48" s="101">
        <f t="shared" si="11"/>
        <v>11</v>
      </c>
      <c r="GX48" s="101">
        <f t="shared" si="12"/>
        <v>15</v>
      </c>
      <c r="GY48" s="167">
        <f t="shared" si="1"/>
        <v>1199993.1399999999</v>
      </c>
      <c r="GZ48" s="99">
        <f t="shared" si="13"/>
        <v>2.5</v>
      </c>
      <c r="HA48" s="99">
        <f t="shared" si="64"/>
        <v>0</v>
      </c>
      <c r="HB48" s="248" t="str">
        <f t="shared" si="3"/>
        <v>-</v>
      </c>
      <c r="HC48" s="50"/>
      <c r="HD48" s="246" t="str">
        <f t="shared" si="14"/>
        <v/>
      </c>
      <c r="HE48" s="50">
        <v>43</v>
      </c>
      <c r="HF48" s="173" t="str">
        <f t="shared" si="15"/>
        <v/>
      </c>
      <c r="HG48" s="101" t="str">
        <f t="shared" si="16"/>
        <v/>
      </c>
      <c r="HH48" s="267" t="str" cm="1">
        <f t="array" ref="HH48">IF(HE48&lt;=$HC$1-1,IF(HF48&lt;&gt;HF47,INDEX($M$6:$GK$185,1,HG48+1),INDEX($M$6:$GK$185,MIN(HG48,HG47)+1,MAX(HG48,HG47)+1))+IF(HF48&lt;&gt;HF49,INDEX($M$6:$GK$185,1,HG48+1),0),"")</f>
        <v/>
      </c>
      <c r="HI48" s="50" t="str">
        <f t="shared" ca="1" si="65"/>
        <v/>
      </c>
      <c r="HJ48" s="49"/>
      <c r="HK48" s="49"/>
      <c r="HL48" s="49"/>
      <c r="HM48" s="49"/>
      <c r="HP48" s="161">
        <v>43</v>
      </c>
      <c r="HQ48" s="163" t="str">
        <f t="shared" si="19"/>
        <v>,-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8" s="164" t="str">
        <f t="shared" si="66"/>
        <v>,-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1,53,48,47,41,40,42,39,38,</v>
      </c>
      <c r="HS48" s="105" t="str">
        <f t="shared" si="21"/>
        <v>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1,53,48,47,41,40,42,39,38,</v>
      </c>
      <c r="HT48" s="143" t="str">
        <v>1399986,1.25,0</v>
      </c>
      <c r="HU48" s="161">
        <f t="shared" si="22"/>
        <v>8</v>
      </c>
      <c r="HV48" s="161">
        <f t="shared" si="23"/>
        <v>13</v>
      </c>
      <c r="HW48" s="161">
        <f t="shared" si="24"/>
        <v>1399986</v>
      </c>
      <c r="HX48" s="161">
        <f t="shared" si="25"/>
        <v>1.25</v>
      </c>
      <c r="HY48" s="161">
        <f t="shared" si="26"/>
        <v>0</v>
      </c>
      <c r="HZ48" s="161">
        <f t="shared" si="27"/>
        <v>1399986</v>
      </c>
      <c r="IA48" s="174">
        <f t="shared" si="28"/>
        <v>99999</v>
      </c>
      <c r="IB48" s="173">
        <f t="shared" si="29"/>
        <v>99999</v>
      </c>
      <c r="IC48" s="56" t="e">
        <f t="shared" si="30"/>
        <v>#VALUE!</v>
      </c>
      <c r="ID48" s="167" t="str">
        <f t="shared" si="31"/>
        <v>-</v>
      </c>
      <c r="IE48" s="186" t="str">
        <f t="shared" si="32"/>
        <v>-</v>
      </c>
      <c r="IF48" s="90"/>
      <c r="IG48" s="90"/>
      <c r="IH48" s="90"/>
      <c r="II48" s="90"/>
      <c r="IJ48" s="121">
        <f t="shared" si="67"/>
        <v>99999</v>
      </c>
      <c r="IK48" s="1">
        <f t="shared" si="35"/>
        <v>99999</v>
      </c>
      <c r="IL48" s="56" t="str">
        <f t="shared" si="36"/>
        <v>-</v>
      </c>
    </row>
    <row r="49" spans="1:246" ht="17" thickBot="1" x14ac:dyDescent="0.25">
      <c r="A49" s="64"/>
      <c r="B49" s="1">
        <v>44</v>
      </c>
      <c r="C49" s="7" t="str">
        <f t="shared" si="6"/>
        <v/>
      </c>
      <c r="D49" s="94"/>
      <c r="E49" s="34" t="str">
        <f t="shared" si="63"/>
        <v/>
      </c>
      <c r="F49" s="1" t="str">
        <f t="shared" ca="1" si="7"/>
        <v/>
      </c>
      <c r="G49" s="1"/>
      <c r="K49" s="9">
        <v>43</v>
      </c>
      <c r="L49" s="3">
        <v>43</v>
      </c>
      <c r="M49" s="118"/>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279"/>
      <c r="AT49" s="279"/>
      <c r="AU49" s="279"/>
      <c r="AV49" s="279"/>
      <c r="AW49" s="279"/>
      <c r="AX49" s="279"/>
      <c r="AY49" s="279"/>
      <c r="AZ49" s="279"/>
      <c r="BA49" s="279"/>
      <c r="BB49" s="279"/>
      <c r="BC49" s="279"/>
      <c r="BD49" s="279" t="s">
        <v>17</v>
      </c>
      <c r="BE49" s="278">
        <v>99999</v>
      </c>
      <c r="BF49" s="278">
        <v>99999</v>
      </c>
      <c r="BG49" s="278">
        <v>99999</v>
      </c>
      <c r="BH49" s="278">
        <v>99999</v>
      </c>
      <c r="BI49" s="278">
        <v>99999</v>
      </c>
      <c r="BJ49" s="278">
        <v>99999</v>
      </c>
      <c r="BK49" s="278">
        <v>99999</v>
      </c>
      <c r="BL49" s="278">
        <v>99999</v>
      </c>
      <c r="BM49" s="278">
        <v>99999</v>
      </c>
      <c r="BN49" s="278">
        <v>99999</v>
      </c>
      <c r="BO49" s="278">
        <v>99999</v>
      </c>
      <c r="BP49" s="278">
        <v>99999</v>
      </c>
      <c r="BQ49" s="278">
        <v>99999</v>
      </c>
      <c r="BR49" s="278">
        <v>99999</v>
      </c>
      <c r="BS49" s="278">
        <v>99999</v>
      </c>
      <c r="BT49" s="278">
        <v>99999</v>
      </c>
      <c r="BU49" s="278">
        <v>99999</v>
      </c>
      <c r="BV49" s="278">
        <v>99999</v>
      </c>
      <c r="BW49" s="278">
        <v>99999</v>
      </c>
      <c r="BX49" s="278">
        <v>99999</v>
      </c>
      <c r="BY49" s="278">
        <v>99999</v>
      </c>
      <c r="BZ49" s="278">
        <v>99999</v>
      </c>
      <c r="CA49" s="278">
        <v>99999</v>
      </c>
      <c r="CB49" s="278">
        <v>99999</v>
      </c>
      <c r="CC49" s="278">
        <v>99999</v>
      </c>
      <c r="CD49" s="278">
        <v>99999</v>
      </c>
      <c r="CE49" s="278">
        <v>99999</v>
      </c>
      <c r="CF49" s="278">
        <v>99999</v>
      </c>
      <c r="CG49" s="278">
        <v>99999</v>
      </c>
      <c r="CH49" s="278">
        <v>99999</v>
      </c>
      <c r="CI49" s="278">
        <v>99999</v>
      </c>
      <c r="CJ49" s="278">
        <v>99999</v>
      </c>
      <c r="CK49" s="278">
        <v>99999</v>
      </c>
      <c r="CL49" s="278">
        <v>99999</v>
      </c>
      <c r="CM49" s="278">
        <v>99999</v>
      </c>
      <c r="CN49" s="278">
        <v>99999</v>
      </c>
      <c r="CO49" s="278">
        <v>99999</v>
      </c>
      <c r="CP49" s="278">
        <v>99999</v>
      </c>
      <c r="CQ49" s="278">
        <v>99999</v>
      </c>
      <c r="CR49" s="278">
        <v>99999</v>
      </c>
      <c r="CS49" s="278">
        <v>99999</v>
      </c>
      <c r="CT49" s="278">
        <v>99999</v>
      </c>
      <c r="CU49" s="278">
        <v>99999</v>
      </c>
      <c r="CV49" s="278">
        <v>99999</v>
      </c>
      <c r="CW49" s="278">
        <v>99999</v>
      </c>
      <c r="CX49" s="278">
        <v>99999</v>
      </c>
      <c r="CY49" s="278">
        <v>99999</v>
      </c>
      <c r="CZ49" s="278">
        <v>99999</v>
      </c>
      <c r="DA49" s="278">
        <v>99999</v>
      </c>
      <c r="DB49" s="278">
        <v>99999</v>
      </c>
      <c r="DC49" s="278">
        <v>99999</v>
      </c>
      <c r="DD49" s="278">
        <v>99999</v>
      </c>
      <c r="DE49" s="278">
        <v>99999</v>
      </c>
      <c r="DF49" s="278">
        <v>99999</v>
      </c>
      <c r="DG49" s="278">
        <v>99999</v>
      </c>
      <c r="DH49" s="278">
        <v>99999</v>
      </c>
      <c r="DI49" s="278">
        <v>99999</v>
      </c>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150">
        <v>99999</v>
      </c>
      <c r="GJ49" s="150">
        <v>99999</v>
      </c>
      <c r="GK49" s="150">
        <v>99999</v>
      </c>
      <c r="GL49" s="48">
        <v>43</v>
      </c>
      <c r="GM49" s="101"/>
      <c r="GN49" s="99">
        <f t="shared" si="53"/>
        <v>157</v>
      </c>
      <c r="GO49" s="99">
        <f t="shared" si="39"/>
        <v>159</v>
      </c>
      <c r="GP49" s="50"/>
      <c r="GQ49" s="101" t="str">
        <f t="shared" si="50"/>
        <v>127</v>
      </c>
      <c r="GR49" s="104" t="str">
        <f t="shared" si="40"/>
        <v>109</v>
      </c>
      <c r="GS49" s="50">
        <f t="shared" si="10"/>
        <v>44</v>
      </c>
      <c r="GT49" s="7"/>
      <c r="GU49" s="175" t="str">
        <f t="shared" si="41"/>
        <v>1,2,98,70,68,67,66,65,60,63,64,62,61,158,156,157,177,161,160,162,176,175,174,163,164,172,173,140,141,145,146,147,137,138,139,153,69,152,55,56,54,57,127,100,109,110,111,112,114,113,115,116,117,118,119,120,123,122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49" s="171" t="str">
        <v>1199993.14,2.5,0</v>
      </c>
      <c r="GW49" s="101">
        <f t="shared" si="11"/>
        <v>11</v>
      </c>
      <c r="GX49" s="101">
        <f t="shared" si="12"/>
        <v>15</v>
      </c>
      <c r="GY49" s="167">
        <f t="shared" ref="GY49:GY54" si="68">_xlfn.NUMBERVALUE(IF(AND(GS49&lt;&gt;$GQ$3,GS49&lt;=$GQ$1-1),_xlfn.NUMBERVALUE(MID(GV49,1,GW49-1)),99999))</f>
        <v>1199993.1399999999</v>
      </c>
      <c r="GZ49" s="99">
        <f t="shared" si="13"/>
        <v>2.5</v>
      </c>
      <c r="HA49" s="99">
        <f t="shared" si="64"/>
        <v>0</v>
      </c>
      <c r="HB49" s="248" t="str">
        <f t="shared" si="3"/>
        <v>-</v>
      </c>
      <c r="HC49" s="50"/>
      <c r="HD49" s="246" t="str">
        <f t="shared" si="14"/>
        <v/>
      </c>
      <c r="HE49" s="50">
        <v>44</v>
      </c>
      <c r="HF49" s="173" t="str">
        <f t="shared" si="15"/>
        <v/>
      </c>
      <c r="HG49" s="101" t="str">
        <f t="shared" ref="HG49:HG112" si="69">IF(HE49&lt;=$HC$1-2,VALUE(MID($HD$1,+HD48+1,HD49-HD48-1)),IF(HE49=$HC$1-1,VALUE(MID($HD$1,+HD48+1,HD49-HD48-1)),""))</f>
        <v/>
      </c>
      <c r="HH49" s="267" t="str" cm="1">
        <f t="array" ref="HH49">IF(HE49&lt;=$HC$1-1,IF(HF49&lt;&gt;HF48,INDEX($M$6:$GK$185,1,HG49+1),INDEX($M$6:$GK$185,MIN(HG49,HG48)+1,MAX(HG49,HG48)+1))+IF(HF49&lt;&gt;HF50,INDEX($M$6:$GK$185,1,HG49+1),0),"")</f>
        <v/>
      </c>
      <c r="HI49" s="50" t="str">
        <f t="shared" ca="1" si="65"/>
        <v/>
      </c>
      <c r="HJ49" s="49"/>
      <c r="HK49" s="49"/>
      <c r="HL49" s="49"/>
      <c r="HM49" s="49"/>
      <c r="HP49" s="161">
        <v>44</v>
      </c>
      <c r="HQ49" s="163" t="str">
        <f t="shared" si="19"/>
        <v>,-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49" s="164" t="str">
        <f t="shared" si="66"/>
        <v>,-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1,43,53,48,47,41,40,42,39,38,</v>
      </c>
      <c r="HS49" s="105" t="str">
        <f t="shared" si="21"/>
        <v>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1,43,53,48,47,41,40,42,39,38,</v>
      </c>
      <c r="HT49" s="143" t="str">
        <v>1399986,1.25,0</v>
      </c>
      <c r="HU49" s="161">
        <f t="shared" si="22"/>
        <v>8</v>
      </c>
      <c r="HV49" s="161">
        <f t="shared" si="23"/>
        <v>13</v>
      </c>
      <c r="HW49" s="161">
        <f t="shared" si="24"/>
        <v>1399986</v>
      </c>
      <c r="HX49" s="161">
        <f t="shared" si="25"/>
        <v>1.25</v>
      </c>
      <c r="HY49" s="161">
        <f t="shared" si="26"/>
        <v>0</v>
      </c>
      <c r="HZ49" s="161">
        <f t="shared" si="27"/>
        <v>1399986</v>
      </c>
      <c r="IA49" s="174">
        <f t="shared" si="28"/>
        <v>99999</v>
      </c>
      <c r="IB49" s="173">
        <f t="shared" si="29"/>
        <v>99999</v>
      </c>
      <c r="IC49" s="56" t="e">
        <f t="shared" si="30"/>
        <v>#VALUE!</v>
      </c>
      <c r="ID49" s="167" t="str">
        <f t="shared" si="31"/>
        <v>-</v>
      </c>
      <c r="IE49" s="186" t="str">
        <f t="shared" si="32"/>
        <v>-</v>
      </c>
      <c r="IF49" s="90"/>
      <c r="IG49" s="90"/>
      <c r="IH49" s="90"/>
      <c r="II49" s="90"/>
      <c r="IJ49" s="121">
        <f t="shared" si="67"/>
        <v>99999</v>
      </c>
      <c r="IK49" s="1">
        <f t="shared" si="35"/>
        <v>99999</v>
      </c>
      <c r="IL49" s="56" t="str">
        <f t="shared" si="36"/>
        <v>-</v>
      </c>
    </row>
    <row r="50" spans="1:246" ht="14" customHeight="1" thickBot="1" x14ac:dyDescent="0.25">
      <c r="A50" s="64"/>
      <c r="B50" s="1">
        <v>45</v>
      </c>
      <c r="C50" s="7" t="str">
        <f t="shared" si="6"/>
        <v/>
      </c>
      <c r="D50" s="94"/>
      <c r="E50" s="34" t="str">
        <f t="shared" si="63"/>
        <v/>
      </c>
      <c r="F50" s="1" t="str">
        <f t="shared" ca="1" si="7"/>
        <v/>
      </c>
      <c r="G50" s="1"/>
      <c r="K50" s="9">
        <v>44</v>
      </c>
      <c r="L50" s="3">
        <v>44</v>
      </c>
      <c r="M50" s="118"/>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279"/>
      <c r="AT50" s="279"/>
      <c r="AU50" s="279"/>
      <c r="AV50" s="279"/>
      <c r="AW50" s="279"/>
      <c r="AX50" s="279"/>
      <c r="AY50" s="279"/>
      <c r="AZ50" s="279"/>
      <c r="BA50" s="279"/>
      <c r="BB50" s="279"/>
      <c r="BC50" s="279"/>
      <c r="BD50" s="279"/>
      <c r="BE50" s="279" t="s">
        <v>17</v>
      </c>
      <c r="BF50" s="278">
        <v>99999</v>
      </c>
      <c r="BG50" s="278">
        <v>99999</v>
      </c>
      <c r="BH50" s="278">
        <v>99999</v>
      </c>
      <c r="BI50" s="278">
        <v>99999</v>
      </c>
      <c r="BJ50" s="278">
        <v>99999</v>
      </c>
      <c r="BK50" s="278">
        <v>99999</v>
      </c>
      <c r="BL50" s="278">
        <v>99999</v>
      </c>
      <c r="BM50" s="278">
        <v>99999</v>
      </c>
      <c r="BN50" s="278">
        <v>99999</v>
      </c>
      <c r="BO50" s="278">
        <v>99999</v>
      </c>
      <c r="BP50" s="278">
        <v>99999</v>
      </c>
      <c r="BQ50" s="278">
        <v>99999</v>
      </c>
      <c r="BR50" s="278">
        <v>99999</v>
      </c>
      <c r="BS50" s="278">
        <v>99999</v>
      </c>
      <c r="BT50" s="278">
        <v>99999</v>
      </c>
      <c r="BU50" s="278">
        <v>99999</v>
      </c>
      <c r="BV50" s="278">
        <v>99999</v>
      </c>
      <c r="BW50" s="278">
        <v>99999</v>
      </c>
      <c r="BX50" s="278">
        <v>99999</v>
      </c>
      <c r="BY50" s="278">
        <v>99999</v>
      </c>
      <c r="BZ50" s="278">
        <v>99999</v>
      </c>
      <c r="CA50" s="278">
        <v>99999</v>
      </c>
      <c r="CB50" s="278">
        <v>99999</v>
      </c>
      <c r="CC50" s="278">
        <v>99999</v>
      </c>
      <c r="CD50" s="278">
        <v>99999</v>
      </c>
      <c r="CE50" s="278">
        <v>99999</v>
      </c>
      <c r="CF50" s="278">
        <v>99999</v>
      </c>
      <c r="CG50" s="278">
        <v>99999</v>
      </c>
      <c r="CH50" s="278">
        <v>99999</v>
      </c>
      <c r="CI50" s="278">
        <v>99999</v>
      </c>
      <c r="CJ50" s="278">
        <v>99999</v>
      </c>
      <c r="CK50" s="278">
        <v>99999</v>
      </c>
      <c r="CL50" s="278">
        <v>99999</v>
      </c>
      <c r="CM50" s="278">
        <v>99999</v>
      </c>
      <c r="CN50" s="278">
        <v>99999</v>
      </c>
      <c r="CO50" s="278">
        <v>99999</v>
      </c>
      <c r="CP50" s="278">
        <v>99999</v>
      </c>
      <c r="CQ50" s="278">
        <v>99999</v>
      </c>
      <c r="CR50" s="278">
        <v>99999</v>
      </c>
      <c r="CS50" s="278">
        <v>99999</v>
      </c>
      <c r="CT50" s="278">
        <v>99999</v>
      </c>
      <c r="CU50" s="278">
        <v>99999</v>
      </c>
      <c r="CV50" s="278">
        <v>99999</v>
      </c>
      <c r="CW50" s="278">
        <v>99999</v>
      </c>
      <c r="CX50" s="278">
        <v>99999</v>
      </c>
      <c r="CY50" s="278">
        <v>99999</v>
      </c>
      <c r="CZ50" s="278">
        <v>99999</v>
      </c>
      <c r="DA50" s="278">
        <v>99999</v>
      </c>
      <c r="DB50" s="278">
        <v>99999</v>
      </c>
      <c r="DC50" s="278">
        <v>99999</v>
      </c>
      <c r="DD50" s="278">
        <v>99999</v>
      </c>
      <c r="DE50" s="278">
        <v>99999</v>
      </c>
      <c r="DF50" s="278">
        <v>99999</v>
      </c>
      <c r="DG50" s="278">
        <v>99999</v>
      </c>
      <c r="DH50" s="278">
        <v>99999</v>
      </c>
      <c r="DI50" s="278">
        <v>99999</v>
      </c>
      <c r="DJ50" s="278"/>
      <c r="DK50" s="278"/>
      <c r="DL50" s="278"/>
      <c r="DM50" s="278"/>
      <c r="DN50" s="278"/>
      <c r="DO50" s="278"/>
      <c r="DP50" s="278"/>
      <c r="DQ50" s="278"/>
      <c r="DR50" s="278"/>
      <c r="DS50" s="278"/>
      <c r="DT50" s="278"/>
      <c r="DU50" s="278"/>
      <c r="DV50" s="278"/>
      <c r="DW50" s="278"/>
      <c r="DX50" s="278"/>
      <c r="DY50" s="278"/>
      <c r="DZ50" s="278"/>
      <c r="EA50" s="278"/>
      <c r="EB50" s="278"/>
      <c r="EC50" s="278"/>
      <c r="ED50" s="278"/>
      <c r="EE50" s="278"/>
      <c r="EF50" s="278"/>
      <c r="EG50" s="278"/>
      <c r="EH50" s="278"/>
      <c r="EI50" s="278"/>
      <c r="EJ50" s="278"/>
      <c r="EK50" s="278"/>
      <c r="EL50" s="278"/>
      <c r="EM50" s="278"/>
      <c r="EN50" s="278"/>
      <c r="EO50" s="278"/>
      <c r="EP50" s="278"/>
      <c r="EQ50" s="278"/>
      <c r="ER50" s="278"/>
      <c r="ES50" s="278"/>
      <c r="ET50" s="278"/>
      <c r="EU50" s="278"/>
      <c r="EV50" s="278"/>
      <c r="EW50" s="278"/>
      <c r="EX50" s="278"/>
      <c r="EY50" s="278"/>
      <c r="EZ50" s="278"/>
      <c r="FA50" s="278"/>
      <c r="FB50" s="278"/>
      <c r="FC50" s="278"/>
      <c r="FD50" s="278"/>
      <c r="FE50" s="278"/>
      <c r="FF50" s="278"/>
      <c r="FG50" s="278"/>
      <c r="FH50" s="278"/>
      <c r="FI50" s="278"/>
      <c r="FJ50" s="278"/>
      <c r="FK50" s="278"/>
      <c r="FL50" s="278"/>
      <c r="FM50" s="278"/>
      <c r="FN50" s="278"/>
      <c r="FO50" s="278"/>
      <c r="FP50" s="278"/>
      <c r="FQ50" s="278"/>
      <c r="FR50" s="278"/>
      <c r="FS50" s="278"/>
      <c r="FT50" s="278"/>
      <c r="FU50" s="278"/>
      <c r="FV50" s="278"/>
      <c r="FW50" s="278"/>
      <c r="FX50" s="278"/>
      <c r="FY50" s="278"/>
      <c r="FZ50" s="278"/>
      <c r="GA50" s="278"/>
      <c r="GB50" s="278"/>
      <c r="GC50" s="278"/>
      <c r="GD50" s="278"/>
      <c r="GE50" s="278"/>
      <c r="GF50" s="278"/>
      <c r="GG50" s="278"/>
      <c r="GH50" s="278"/>
      <c r="GI50" s="150">
        <v>99999</v>
      </c>
      <c r="GJ50" s="150">
        <v>99999</v>
      </c>
      <c r="GK50" s="150">
        <v>99999</v>
      </c>
      <c r="GL50" s="48">
        <v>44</v>
      </c>
      <c r="GM50" s="101"/>
      <c r="GN50" s="99">
        <f t="shared" si="53"/>
        <v>161</v>
      </c>
      <c r="GO50" s="99">
        <f t="shared" si="39"/>
        <v>163</v>
      </c>
      <c r="GP50" s="50"/>
      <c r="GQ50" s="101" t="str">
        <f t="shared" si="50"/>
        <v>109</v>
      </c>
      <c r="GR50" s="104" t="str">
        <f t="shared" si="40"/>
        <v>110</v>
      </c>
      <c r="GS50" s="50">
        <f t="shared" si="10"/>
        <v>45</v>
      </c>
      <c r="GT50" s="7"/>
      <c r="GU50" s="175" t="str">
        <f t="shared" si="41"/>
        <v>1,2,98,70,68,67,66,65,60,63,64,62,61,158,156,157,177,161,160,162,176,175,174,163,164,172,173,140,141,145,146,147,137,138,139,153,69,152,55,56,54,57,127,109,100,110,111,112,114,113,115,116,117,118,119,120,123,122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0" s="171" t="str">
        <v>1199993.14,2.5,0</v>
      </c>
      <c r="GW50" s="101">
        <f t="shared" si="11"/>
        <v>11</v>
      </c>
      <c r="GX50" s="101">
        <f t="shared" si="12"/>
        <v>15</v>
      </c>
      <c r="GY50" s="167">
        <f t="shared" si="68"/>
        <v>1199993.1399999999</v>
      </c>
      <c r="GZ50" s="99">
        <f t="shared" si="13"/>
        <v>2.5</v>
      </c>
      <c r="HA50" s="99">
        <f t="shared" si="64"/>
        <v>0</v>
      </c>
      <c r="HB50" s="248" t="str">
        <f t="shared" si="3"/>
        <v>-</v>
      </c>
      <c r="HC50" s="50"/>
      <c r="HD50" s="246" t="str">
        <f t="shared" si="14"/>
        <v/>
      </c>
      <c r="HE50" s="50">
        <v>45</v>
      </c>
      <c r="HF50" s="173" t="str">
        <f t="shared" si="15"/>
        <v/>
      </c>
      <c r="HG50" s="101" t="str">
        <f t="shared" si="69"/>
        <v/>
      </c>
      <c r="HH50" s="267" t="str" cm="1">
        <f t="array" ref="HH50">IF(HE50&lt;=$HC$1-1,IF(HF50&lt;&gt;HF49,INDEX($M$6:$GK$185,1,HG50+1),INDEX($M$6:$GK$185,MIN(HG50,HG49)+1,MAX(HG50,HG49)+1))+IF(HF50&lt;&gt;HF51,INDEX($M$6:$GK$185,1,HG50+1),0),"")</f>
        <v/>
      </c>
      <c r="HI50" s="50" t="str">
        <f t="shared" ca="1" si="65"/>
        <v/>
      </c>
      <c r="HJ50" s="49"/>
      <c r="HK50" s="49"/>
      <c r="HL50" s="49"/>
      <c r="HM50" s="49"/>
      <c r="HP50" s="161">
        <v>45</v>
      </c>
      <c r="HQ50" s="163" t="str">
        <f t="shared" si="19"/>
        <v>,-45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0" s="164" t="str">
        <f t="shared" si="66"/>
        <v>,-45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1,33,49,46,44,43,53,48,47,41,40,42,39,38,</v>
      </c>
      <c r="HS50" s="105" t="str">
        <f t="shared" si="21"/>
        <v>45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1,33,49,46,44,43,53,48,47,41,40,42,39,38,</v>
      </c>
      <c r="HT50" s="143" t="str">
        <v>1399986,1.25,0</v>
      </c>
      <c r="HU50" s="161">
        <f t="shared" si="22"/>
        <v>8</v>
      </c>
      <c r="HV50" s="161">
        <f t="shared" si="23"/>
        <v>13</v>
      </c>
      <c r="HW50" s="161">
        <f t="shared" si="24"/>
        <v>1399986</v>
      </c>
      <c r="HX50" s="161">
        <f t="shared" si="25"/>
        <v>1.25</v>
      </c>
      <c r="HY50" s="161">
        <f t="shared" si="26"/>
        <v>0</v>
      </c>
      <c r="HZ50" s="161">
        <f t="shared" si="27"/>
        <v>1399986</v>
      </c>
      <c r="IA50" s="174">
        <f t="shared" si="28"/>
        <v>99999</v>
      </c>
      <c r="IB50" s="173">
        <f t="shared" si="29"/>
        <v>99999</v>
      </c>
      <c r="IC50" s="56" t="e">
        <f t="shared" si="30"/>
        <v>#VALUE!</v>
      </c>
      <c r="ID50" s="167" t="str">
        <f t="shared" si="31"/>
        <v>-</v>
      </c>
      <c r="IE50" s="186" t="str">
        <f t="shared" si="32"/>
        <v>-</v>
      </c>
      <c r="IF50" s="90"/>
      <c r="IG50" s="90"/>
      <c r="IH50" s="90"/>
      <c r="II50" s="90"/>
      <c r="IJ50" s="121">
        <f t="shared" si="67"/>
        <v>99999</v>
      </c>
      <c r="IK50" s="1">
        <f t="shared" si="35"/>
        <v>99999</v>
      </c>
      <c r="IL50" s="56" t="str">
        <f t="shared" si="36"/>
        <v>-</v>
      </c>
    </row>
    <row r="51" spans="1:246" ht="14" customHeight="1" thickBot="1" x14ac:dyDescent="0.25">
      <c r="A51" s="64"/>
      <c r="B51" s="1">
        <v>46</v>
      </c>
      <c r="C51" s="7" t="str">
        <f t="shared" si="6"/>
        <v/>
      </c>
      <c r="D51" s="94"/>
      <c r="E51" s="34" t="str">
        <f t="shared" si="63"/>
        <v/>
      </c>
      <c r="F51" s="1" t="str">
        <f t="shared" ca="1" si="7"/>
        <v/>
      </c>
      <c r="G51" s="1"/>
      <c r="K51" s="9">
        <v>45</v>
      </c>
      <c r="L51" s="3">
        <v>45</v>
      </c>
      <c r="M51" s="118"/>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279"/>
      <c r="AT51" s="279"/>
      <c r="AU51" s="279"/>
      <c r="AV51" s="279"/>
      <c r="AW51" s="279"/>
      <c r="AX51" s="279"/>
      <c r="AY51" s="279"/>
      <c r="AZ51" s="279"/>
      <c r="BA51" s="279"/>
      <c r="BB51" s="279"/>
      <c r="BC51" s="279"/>
      <c r="BD51" s="279"/>
      <c r="BE51" s="279"/>
      <c r="BF51" s="279" t="s">
        <v>17</v>
      </c>
      <c r="BG51" s="278">
        <v>99999</v>
      </c>
      <c r="BH51" s="278">
        <v>99999</v>
      </c>
      <c r="BI51" s="278">
        <v>99999</v>
      </c>
      <c r="BJ51" s="278">
        <v>99999</v>
      </c>
      <c r="BK51" s="278">
        <v>99999</v>
      </c>
      <c r="BL51" s="278">
        <v>99999</v>
      </c>
      <c r="BM51" s="278">
        <v>99999</v>
      </c>
      <c r="BN51" s="278">
        <v>99999</v>
      </c>
      <c r="BO51" s="278">
        <v>99999</v>
      </c>
      <c r="BP51" s="278">
        <v>99999</v>
      </c>
      <c r="BQ51" s="278">
        <v>99999</v>
      </c>
      <c r="BR51" s="278">
        <v>99999</v>
      </c>
      <c r="BS51" s="278">
        <v>99999</v>
      </c>
      <c r="BT51" s="278">
        <v>99999</v>
      </c>
      <c r="BU51" s="278">
        <v>99999</v>
      </c>
      <c r="BV51" s="278">
        <v>99999</v>
      </c>
      <c r="BW51" s="278">
        <v>99999</v>
      </c>
      <c r="BX51" s="278">
        <v>99999</v>
      </c>
      <c r="BY51" s="278">
        <v>99999</v>
      </c>
      <c r="BZ51" s="278">
        <v>99999</v>
      </c>
      <c r="CA51" s="278">
        <v>99999</v>
      </c>
      <c r="CB51" s="278">
        <v>99999</v>
      </c>
      <c r="CC51" s="278">
        <v>99999</v>
      </c>
      <c r="CD51" s="278">
        <v>99999</v>
      </c>
      <c r="CE51" s="278">
        <v>99999</v>
      </c>
      <c r="CF51" s="278">
        <v>99999</v>
      </c>
      <c r="CG51" s="278">
        <v>99999</v>
      </c>
      <c r="CH51" s="278">
        <v>99999</v>
      </c>
      <c r="CI51" s="278">
        <v>99999</v>
      </c>
      <c r="CJ51" s="278">
        <v>99999</v>
      </c>
      <c r="CK51" s="278">
        <v>99999</v>
      </c>
      <c r="CL51" s="278">
        <v>99999</v>
      </c>
      <c r="CM51" s="278">
        <v>99999</v>
      </c>
      <c r="CN51" s="278">
        <v>99999</v>
      </c>
      <c r="CO51" s="278">
        <v>99999</v>
      </c>
      <c r="CP51" s="278">
        <v>99999</v>
      </c>
      <c r="CQ51" s="278">
        <v>99999</v>
      </c>
      <c r="CR51" s="278">
        <v>99999</v>
      </c>
      <c r="CS51" s="278">
        <v>99999</v>
      </c>
      <c r="CT51" s="278">
        <v>99999</v>
      </c>
      <c r="CU51" s="278">
        <v>99999</v>
      </c>
      <c r="CV51" s="278">
        <v>99999</v>
      </c>
      <c r="CW51" s="278">
        <v>99999</v>
      </c>
      <c r="CX51" s="278">
        <v>99999</v>
      </c>
      <c r="CY51" s="278">
        <v>99999</v>
      </c>
      <c r="CZ51" s="278">
        <v>99999</v>
      </c>
      <c r="DA51" s="278">
        <v>99999</v>
      </c>
      <c r="DB51" s="278">
        <v>99999</v>
      </c>
      <c r="DC51" s="278">
        <v>99999</v>
      </c>
      <c r="DD51" s="278">
        <v>99999</v>
      </c>
      <c r="DE51" s="278">
        <v>99999</v>
      </c>
      <c r="DF51" s="278">
        <v>99999</v>
      </c>
      <c r="DG51" s="278">
        <v>99999</v>
      </c>
      <c r="DH51" s="278">
        <v>99999</v>
      </c>
      <c r="DI51" s="278">
        <v>99999</v>
      </c>
      <c r="DJ51" s="278"/>
      <c r="DK51" s="278"/>
      <c r="DL51" s="278"/>
      <c r="DM51" s="278"/>
      <c r="DN51" s="278"/>
      <c r="DO51" s="278"/>
      <c r="DP51" s="278"/>
      <c r="DQ51" s="278"/>
      <c r="DR51" s="278"/>
      <c r="DS51" s="278"/>
      <c r="DT51" s="278"/>
      <c r="DU51" s="278"/>
      <c r="DV51" s="278"/>
      <c r="DW51" s="278"/>
      <c r="DX51" s="278"/>
      <c r="DY51" s="278"/>
      <c r="DZ51" s="278"/>
      <c r="EA51" s="278"/>
      <c r="EB51" s="278"/>
      <c r="EC51" s="278"/>
      <c r="ED51" s="278"/>
      <c r="EE51" s="278"/>
      <c r="EF51" s="278"/>
      <c r="EG51" s="278"/>
      <c r="EH51" s="278"/>
      <c r="EI51" s="278"/>
      <c r="EJ51" s="278"/>
      <c r="EK51" s="278"/>
      <c r="EL51" s="278"/>
      <c r="EM51" s="278"/>
      <c r="EN51" s="278"/>
      <c r="EO51" s="278"/>
      <c r="EP51" s="278"/>
      <c r="EQ51" s="278"/>
      <c r="ER51" s="278"/>
      <c r="ES51" s="278"/>
      <c r="ET51" s="278"/>
      <c r="EU51" s="278"/>
      <c r="EV51" s="278"/>
      <c r="EW51" s="278"/>
      <c r="EX51" s="278"/>
      <c r="EY51" s="278"/>
      <c r="EZ51" s="278"/>
      <c r="FA51" s="278"/>
      <c r="FB51" s="278"/>
      <c r="FC51" s="278"/>
      <c r="FD51" s="278"/>
      <c r="FE51" s="278"/>
      <c r="FF51" s="278"/>
      <c r="FG51" s="278"/>
      <c r="FH51" s="278"/>
      <c r="FI51" s="278"/>
      <c r="FJ51" s="278"/>
      <c r="FK51" s="278"/>
      <c r="FL51" s="278"/>
      <c r="FM51" s="278"/>
      <c r="FN51" s="278"/>
      <c r="FO51" s="278"/>
      <c r="FP51" s="278"/>
      <c r="FQ51" s="278"/>
      <c r="FR51" s="278"/>
      <c r="FS51" s="278"/>
      <c r="FT51" s="278"/>
      <c r="FU51" s="278"/>
      <c r="FV51" s="278"/>
      <c r="FW51" s="278"/>
      <c r="FX51" s="278"/>
      <c r="FY51" s="278"/>
      <c r="FZ51" s="278"/>
      <c r="GA51" s="278"/>
      <c r="GB51" s="278"/>
      <c r="GC51" s="278"/>
      <c r="GD51" s="278"/>
      <c r="GE51" s="278"/>
      <c r="GF51" s="278"/>
      <c r="GG51" s="278"/>
      <c r="GH51" s="278"/>
      <c r="GI51" s="150">
        <v>99999</v>
      </c>
      <c r="GJ51" s="150">
        <v>99999</v>
      </c>
      <c r="GK51" s="150">
        <v>99999</v>
      </c>
      <c r="GL51" s="48">
        <v>45</v>
      </c>
      <c r="GM51" s="101"/>
      <c r="GN51" s="99">
        <f t="shared" si="53"/>
        <v>165</v>
      </c>
      <c r="GO51" s="99">
        <f t="shared" si="39"/>
        <v>167</v>
      </c>
      <c r="GP51" s="50"/>
      <c r="GQ51" s="101" t="str">
        <f t="shared" si="50"/>
        <v>110</v>
      </c>
      <c r="GR51" s="104" t="str">
        <f t="shared" si="40"/>
        <v>111</v>
      </c>
      <c r="GS51" s="50">
        <f t="shared" si="10"/>
        <v>46</v>
      </c>
      <c r="GT51" s="7"/>
      <c r="GU51" s="175" t="str">
        <f t="shared" si="41"/>
        <v>1,2,98,70,68,67,66,65,60,63,64,62,61,158,156,157,177,161,160,162,176,175,174,163,164,172,173,140,141,145,146,147,137,138,139,153,69,152,55,56,54,57,127,109,110,100,111,112,114,113,115,116,117,118,119,120,123,122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1" s="171" t="str">
        <v>1199993.14,2.5,0</v>
      </c>
      <c r="GW51" s="101">
        <f t="shared" si="11"/>
        <v>11</v>
      </c>
      <c r="GX51" s="101">
        <f t="shared" si="12"/>
        <v>15</v>
      </c>
      <c r="GY51" s="167">
        <f t="shared" si="68"/>
        <v>1199993.1399999999</v>
      </c>
      <c r="GZ51" s="99">
        <f t="shared" si="13"/>
        <v>2.5</v>
      </c>
      <c r="HA51" s="99">
        <f t="shared" si="64"/>
        <v>0</v>
      </c>
      <c r="HB51" s="248" t="str">
        <f t="shared" si="3"/>
        <v>-</v>
      </c>
      <c r="HC51" s="50"/>
      <c r="HD51" s="246" t="str">
        <f t="shared" si="14"/>
        <v/>
      </c>
      <c r="HE51" s="50">
        <v>46</v>
      </c>
      <c r="HF51" s="173" t="str">
        <f t="shared" si="15"/>
        <v/>
      </c>
      <c r="HG51" s="101" t="str">
        <f t="shared" si="69"/>
        <v/>
      </c>
      <c r="HH51" s="267" t="str" cm="1">
        <f t="array" ref="HH51">IF(HE51&lt;=$HC$1-1,IF(HF51&lt;&gt;HF50,INDEX($M$6:$GK$185,1,HG51+1),INDEX($M$6:$GK$185,MIN(HG51,HG50)+1,MAX(HG51,HG50)+1))+IF(HF51&lt;&gt;HF52,INDEX($M$6:$GK$185,1,HG51+1),0),"")</f>
        <v/>
      </c>
      <c r="HI51" s="50" t="str">
        <f t="shared" ca="1" si="65"/>
        <v/>
      </c>
      <c r="HJ51" s="49"/>
      <c r="HK51" s="49"/>
      <c r="HL51" s="49"/>
      <c r="HM51" s="49"/>
      <c r="HP51" s="161">
        <v>46</v>
      </c>
      <c r="HQ51" s="163" t="str">
        <f t="shared" si="19"/>
        <v>,-46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1" s="164" t="str">
        <f t="shared" si="66"/>
        <v>,-46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1,44,43,53,48,47,41,40,42,39,38,</v>
      </c>
      <c r="HS51" s="105" t="str">
        <f t="shared" si="21"/>
        <v>46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1,44,43,53,48,47,41,40,42,39,38,</v>
      </c>
      <c r="HT51" s="143" t="str">
        <v>1399986,1.25,0</v>
      </c>
      <c r="HU51" s="161">
        <f t="shared" si="22"/>
        <v>8</v>
      </c>
      <c r="HV51" s="161">
        <f t="shared" si="23"/>
        <v>13</v>
      </c>
      <c r="HW51" s="161">
        <f t="shared" si="24"/>
        <v>1399986</v>
      </c>
      <c r="HX51" s="161">
        <f t="shared" si="25"/>
        <v>1.25</v>
      </c>
      <c r="HY51" s="161">
        <f t="shared" si="26"/>
        <v>0</v>
      </c>
      <c r="HZ51" s="161">
        <f t="shared" si="27"/>
        <v>1399986</v>
      </c>
      <c r="IA51" s="174">
        <f t="shared" si="28"/>
        <v>99999</v>
      </c>
      <c r="IB51" s="173">
        <f t="shared" si="29"/>
        <v>99999</v>
      </c>
      <c r="IC51" s="56" t="e">
        <f t="shared" si="30"/>
        <v>#VALUE!</v>
      </c>
      <c r="ID51" s="167" t="str">
        <f t="shared" si="31"/>
        <v>-</v>
      </c>
      <c r="IE51" s="186" t="str">
        <f t="shared" si="32"/>
        <v>-</v>
      </c>
      <c r="IF51" s="90"/>
      <c r="IG51" s="90"/>
      <c r="IH51" s="90"/>
      <c r="II51" s="90"/>
      <c r="IJ51" s="121">
        <f t="shared" si="67"/>
        <v>99999</v>
      </c>
      <c r="IK51" s="1">
        <f t="shared" si="35"/>
        <v>99999</v>
      </c>
      <c r="IL51" s="56" t="str">
        <f t="shared" si="36"/>
        <v>-</v>
      </c>
    </row>
    <row r="52" spans="1:246" ht="14" customHeight="1" thickBot="1" x14ac:dyDescent="0.25">
      <c r="A52" s="64"/>
      <c r="B52" s="1">
        <v>47</v>
      </c>
      <c r="C52" s="7" t="str">
        <f t="shared" si="6"/>
        <v/>
      </c>
      <c r="D52" s="94"/>
      <c r="E52" s="34" t="str">
        <f t="shared" si="63"/>
        <v/>
      </c>
      <c r="F52" s="1" t="str">
        <f t="shared" ca="1" si="7"/>
        <v/>
      </c>
      <c r="G52" s="1"/>
      <c r="K52" s="9">
        <v>46</v>
      </c>
      <c r="L52" s="3">
        <v>46</v>
      </c>
      <c r="M52" s="118"/>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279"/>
      <c r="AT52" s="279"/>
      <c r="AU52" s="279"/>
      <c r="AV52" s="279"/>
      <c r="AW52" s="279"/>
      <c r="AX52" s="279"/>
      <c r="AY52" s="279"/>
      <c r="AZ52" s="279"/>
      <c r="BA52" s="279"/>
      <c r="BB52" s="279"/>
      <c r="BC52" s="279"/>
      <c r="BD52" s="279"/>
      <c r="BE52" s="279"/>
      <c r="BF52" s="279"/>
      <c r="BG52" s="279" t="s">
        <v>17</v>
      </c>
      <c r="BH52" s="278">
        <v>99999</v>
      </c>
      <c r="BI52" s="278">
        <v>99999</v>
      </c>
      <c r="BJ52" s="278">
        <v>99999</v>
      </c>
      <c r="BK52" s="278">
        <v>99999</v>
      </c>
      <c r="BL52" s="278">
        <v>99999</v>
      </c>
      <c r="BM52" s="278">
        <v>99999</v>
      </c>
      <c r="BN52" s="278">
        <v>99999</v>
      </c>
      <c r="BO52" s="278">
        <v>99999</v>
      </c>
      <c r="BP52" s="278">
        <v>99999</v>
      </c>
      <c r="BQ52" s="278">
        <v>99999</v>
      </c>
      <c r="BR52" s="278">
        <v>99999</v>
      </c>
      <c r="BS52" s="278">
        <v>99999</v>
      </c>
      <c r="BT52" s="278">
        <v>99999</v>
      </c>
      <c r="BU52" s="278">
        <v>99999</v>
      </c>
      <c r="BV52" s="278">
        <v>99999</v>
      </c>
      <c r="BW52" s="278">
        <v>99999</v>
      </c>
      <c r="BX52" s="278">
        <v>99999</v>
      </c>
      <c r="BY52" s="278">
        <v>99999</v>
      </c>
      <c r="BZ52" s="278">
        <v>99999</v>
      </c>
      <c r="CA52" s="278">
        <v>99999</v>
      </c>
      <c r="CB52" s="278">
        <v>99999</v>
      </c>
      <c r="CC52" s="278">
        <v>99999</v>
      </c>
      <c r="CD52" s="278">
        <v>99999</v>
      </c>
      <c r="CE52" s="278">
        <v>99999</v>
      </c>
      <c r="CF52" s="278">
        <v>99999</v>
      </c>
      <c r="CG52" s="278">
        <v>99999</v>
      </c>
      <c r="CH52" s="278">
        <v>99999</v>
      </c>
      <c r="CI52" s="278">
        <v>99999</v>
      </c>
      <c r="CJ52" s="278">
        <v>99999</v>
      </c>
      <c r="CK52" s="278">
        <v>99999</v>
      </c>
      <c r="CL52" s="278">
        <v>99999</v>
      </c>
      <c r="CM52" s="278">
        <v>99999</v>
      </c>
      <c r="CN52" s="278">
        <v>99999</v>
      </c>
      <c r="CO52" s="278">
        <v>99999</v>
      </c>
      <c r="CP52" s="278">
        <v>99999</v>
      </c>
      <c r="CQ52" s="278">
        <v>99999</v>
      </c>
      <c r="CR52" s="278">
        <v>99999</v>
      </c>
      <c r="CS52" s="278">
        <v>99999</v>
      </c>
      <c r="CT52" s="278">
        <v>99999</v>
      </c>
      <c r="CU52" s="278">
        <v>99999</v>
      </c>
      <c r="CV52" s="278">
        <v>99999</v>
      </c>
      <c r="CW52" s="278">
        <v>99999</v>
      </c>
      <c r="CX52" s="278">
        <v>99999</v>
      </c>
      <c r="CY52" s="278">
        <v>99999</v>
      </c>
      <c r="CZ52" s="278">
        <v>99999</v>
      </c>
      <c r="DA52" s="278">
        <v>99999</v>
      </c>
      <c r="DB52" s="278">
        <v>99999</v>
      </c>
      <c r="DC52" s="278">
        <v>99999</v>
      </c>
      <c r="DD52" s="278">
        <v>99999</v>
      </c>
      <c r="DE52" s="278">
        <v>99999</v>
      </c>
      <c r="DF52" s="278">
        <v>99999</v>
      </c>
      <c r="DG52" s="278">
        <v>99999</v>
      </c>
      <c r="DH52" s="278">
        <v>99999</v>
      </c>
      <c r="DI52" s="278">
        <v>99999</v>
      </c>
      <c r="DJ52" s="278"/>
      <c r="DK52" s="278"/>
      <c r="DL52" s="278"/>
      <c r="DM52" s="278"/>
      <c r="DN52" s="278"/>
      <c r="DO52" s="278"/>
      <c r="DP52" s="278"/>
      <c r="DQ52" s="278"/>
      <c r="DR52" s="278"/>
      <c r="DS52" s="278"/>
      <c r="DT52" s="278"/>
      <c r="DU52" s="278"/>
      <c r="DV52" s="278"/>
      <c r="DW52" s="278"/>
      <c r="DX52" s="278"/>
      <c r="DY52" s="278"/>
      <c r="DZ52" s="278"/>
      <c r="EA52" s="278"/>
      <c r="EB52" s="278"/>
      <c r="EC52" s="278"/>
      <c r="ED52" s="278"/>
      <c r="EE52" s="278"/>
      <c r="EF52" s="278"/>
      <c r="EG52" s="278"/>
      <c r="EH52" s="278"/>
      <c r="EI52" s="278"/>
      <c r="EJ52" s="278"/>
      <c r="EK52" s="278"/>
      <c r="EL52" s="278"/>
      <c r="EM52" s="278"/>
      <c r="EN52" s="278"/>
      <c r="EO52" s="278"/>
      <c r="EP52" s="278"/>
      <c r="EQ52" s="278"/>
      <c r="ER52" s="278"/>
      <c r="ES52" s="278"/>
      <c r="ET52" s="278"/>
      <c r="EU52" s="278"/>
      <c r="EV52" s="278"/>
      <c r="EW52" s="278"/>
      <c r="EX52" s="278"/>
      <c r="EY52" s="278"/>
      <c r="EZ52" s="278"/>
      <c r="FA52" s="278"/>
      <c r="FB52" s="278"/>
      <c r="FC52" s="278"/>
      <c r="FD52" s="278"/>
      <c r="FE52" s="278"/>
      <c r="FF52" s="278"/>
      <c r="FG52" s="278"/>
      <c r="FH52" s="278"/>
      <c r="FI52" s="278"/>
      <c r="FJ52" s="278"/>
      <c r="FK52" s="278"/>
      <c r="FL52" s="278"/>
      <c r="FM52" s="278"/>
      <c r="FN52" s="278"/>
      <c r="FO52" s="278"/>
      <c r="FP52" s="278"/>
      <c r="FQ52" s="278"/>
      <c r="FR52" s="278"/>
      <c r="FS52" s="278"/>
      <c r="FT52" s="278"/>
      <c r="FU52" s="278"/>
      <c r="FV52" s="278"/>
      <c r="FW52" s="278"/>
      <c r="FX52" s="278"/>
      <c r="FY52" s="278"/>
      <c r="FZ52" s="278"/>
      <c r="GA52" s="278"/>
      <c r="GB52" s="278"/>
      <c r="GC52" s="278"/>
      <c r="GD52" s="278"/>
      <c r="GE52" s="278"/>
      <c r="GF52" s="278"/>
      <c r="GG52" s="278"/>
      <c r="GH52" s="278"/>
      <c r="GI52" s="150">
        <v>99999</v>
      </c>
      <c r="GJ52" s="150">
        <v>99999</v>
      </c>
      <c r="GK52" s="150">
        <v>99999</v>
      </c>
      <c r="GL52" s="48">
        <v>46</v>
      </c>
      <c r="GM52" s="101"/>
      <c r="GN52" s="99">
        <f t="shared" si="53"/>
        <v>169</v>
      </c>
      <c r="GO52" s="99">
        <f t="shared" si="39"/>
        <v>171</v>
      </c>
      <c r="GP52" s="50"/>
      <c r="GQ52" s="101" t="str">
        <f t="shared" si="50"/>
        <v>111</v>
      </c>
      <c r="GR52" s="104" t="str">
        <f t="shared" si="40"/>
        <v>112</v>
      </c>
      <c r="GS52" s="50">
        <f t="shared" si="10"/>
        <v>47</v>
      </c>
      <c r="GT52" s="7"/>
      <c r="GU52" s="175" t="str">
        <f t="shared" si="41"/>
        <v>1,2,98,70,68,67,66,65,60,63,64,62,61,158,156,157,177,161,160,162,176,175,174,163,164,172,173,140,141,145,146,147,137,138,139,153,69,152,55,56,54,57,127,109,110,111,100,112,114,113,115,116,117,118,119,120,123,122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2" s="171" t="str">
        <v>1199993.14,2.5,0</v>
      </c>
      <c r="GW52" s="101">
        <f t="shared" si="11"/>
        <v>11</v>
      </c>
      <c r="GX52" s="101">
        <f t="shared" si="12"/>
        <v>15</v>
      </c>
      <c r="GY52" s="167">
        <f t="shared" si="68"/>
        <v>1199993.1399999999</v>
      </c>
      <c r="GZ52" s="99">
        <f t="shared" si="13"/>
        <v>2.5</v>
      </c>
      <c r="HA52" s="99">
        <f t="shared" si="64"/>
        <v>0</v>
      </c>
      <c r="HB52" s="248" t="str">
        <f t="shared" si="3"/>
        <v>-</v>
      </c>
      <c r="HC52" s="50"/>
      <c r="HD52" s="246" t="str">
        <f t="shared" si="14"/>
        <v/>
      </c>
      <c r="HE52" s="50">
        <v>47</v>
      </c>
      <c r="HF52" s="173" t="str">
        <f t="shared" si="15"/>
        <v/>
      </c>
      <c r="HG52" s="101" t="str">
        <f t="shared" si="69"/>
        <v/>
      </c>
      <c r="HH52" s="267" t="str" cm="1">
        <f t="array" ref="HH52">IF(HE52&lt;=$HC$1-1,IF(HF52&lt;&gt;HF51,INDEX($M$6:$GK$185,1,HG52+1),INDEX($M$6:$GK$185,MIN(HG52,HG51)+1,MAX(HG52,HG51)+1))+IF(HF52&lt;&gt;HF53,INDEX($M$6:$GK$185,1,HG52+1),0),"")</f>
        <v/>
      </c>
      <c r="HI52" s="50" t="str">
        <f t="shared" ca="1" si="65"/>
        <v/>
      </c>
      <c r="HJ52" s="49"/>
      <c r="HK52" s="49"/>
      <c r="HL52" s="49"/>
      <c r="HM52" s="49"/>
      <c r="HP52" s="161">
        <v>47</v>
      </c>
      <c r="HQ52" s="163" t="str">
        <f t="shared" si="19"/>
        <v>,-47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2" s="164" t="str">
        <f t="shared" si="66"/>
        <v>,-47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1,41,40,42,39,38,</v>
      </c>
      <c r="HS52" s="105" t="str">
        <f t="shared" si="21"/>
        <v>47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1,41,40,42,39,38,</v>
      </c>
      <c r="HT52" s="143" t="str">
        <v>1399986,1.25,0</v>
      </c>
      <c r="HU52" s="161">
        <f t="shared" si="22"/>
        <v>8</v>
      </c>
      <c r="HV52" s="161">
        <f t="shared" si="23"/>
        <v>13</v>
      </c>
      <c r="HW52" s="161">
        <f t="shared" si="24"/>
        <v>1399986</v>
      </c>
      <c r="HX52" s="161">
        <f t="shared" si="25"/>
        <v>1.25</v>
      </c>
      <c r="HY52" s="161">
        <f t="shared" si="26"/>
        <v>0</v>
      </c>
      <c r="HZ52" s="161">
        <f t="shared" si="27"/>
        <v>1399986</v>
      </c>
      <c r="IA52" s="174">
        <f t="shared" si="28"/>
        <v>99999</v>
      </c>
      <c r="IB52" s="173">
        <f t="shared" si="29"/>
        <v>99999</v>
      </c>
      <c r="IC52" s="56" t="e">
        <f t="shared" si="30"/>
        <v>#VALUE!</v>
      </c>
      <c r="ID52" s="167" t="str">
        <f t="shared" si="31"/>
        <v>-</v>
      </c>
      <c r="IE52" s="186" t="str">
        <f t="shared" si="32"/>
        <v>-</v>
      </c>
      <c r="IF52" s="90"/>
      <c r="IG52" s="90"/>
      <c r="IH52" s="90"/>
      <c r="II52" s="90"/>
      <c r="IJ52" s="121">
        <f t="shared" si="67"/>
        <v>99999</v>
      </c>
      <c r="IK52" s="1">
        <f t="shared" si="35"/>
        <v>99999</v>
      </c>
      <c r="IL52" s="56" t="str">
        <f t="shared" si="36"/>
        <v>-</v>
      </c>
    </row>
    <row r="53" spans="1:246" ht="14" customHeight="1" thickBot="1" x14ac:dyDescent="0.25">
      <c r="A53" s="64"/>
      <c r="B53" s="1">
        <v>48</v>
      </c>
      <c r="C53" s="7" t="str">
        <f t="shared" si="6"/>
        <v/>
      </c>
      <c r="D53" s="94"/>
      <c r="E53" s="34" t="str">
        <f t="shared" si="63"/>
        <v/>
      </c>
      <c r="F53" s="1" t="str">
        <f t="shared" ca="1" si="7"/>
        <v/>
      </c>
      <c r="G53" s="1"/>
      <c r="K53" s="9">
        <v>47</v>
      </c>
      <c r="L53" s="3">
        <v>47</v>
      </c>
      <c r="M53" s="118"/>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279"/>
      <c r="AT53" s="279"/>
      <c r="AU53" s="279"/>
      <c r="AV53" s="279"/>
      <c r="AW53" s="279"/>
      <c r="AX53" s="279"/>
      <c r="AY53" s="279"/>
      <c r="AZ53" s="279"/>
      <c r="BA53" s="279"/>
      <c r="BB53" s="279"/>
      <c r="BC53" s="279"/>
      <c r="BD53" s="279"/>
      <c r="BE53" s="279"/>
      <c r="BF53" s="279"/>
      <c r="BG53" s="279"/>
      <c r="BH53" s="277" t="s">
        <v>17</v>
      </c>
      <c r="BI53" s="278">
        <v>99999</v>
      </c>
      <c r="BJ53" s="278">
        <v>99999</v>
      </c>
      <c r="BK53" s="278">
        <v>99999</v>
      </c>
      <c r="BL53" s="278">
        <v>99999</v>
      </c>
      <c r="BM53" s="278">
        <v>99999</v>
      </c>
      <c r="BN53" s="278">
        <v>99999</v>
      </c>
      <c r="BO53" s="278">
        <v>99999</v>
      </c>
      <c r="BP53" s="278">
        <v>99999</v>
      </c>
      <c r="BQ53" s="278">
        <v>99999</v>
      </c>
      <c r="BR53" s="278">
        <v>99999</v>
      </c>
      <c r="BS53" s="278">
        <v>99999</v>
      </c>
      <c r="BT53" s="278">
        <v>99999</v>
      </c>
      <c r="BU53" s="278">
        <v>99999</v>
      </c>
      <c r="BV53" s="278">
        <v>99999</v>
      </c>
      <c r="BW53" s="278">
        <v>99999</v>
      </c>
      <c r="BX53" s="278">
        <v>99999</v>
      </c>
      <c r="BY53" s="278">
        <v>99999</v>
      </c>
      <c r="BZ53" s="278">
        <v>99999</v>
      </c>
      <c r="CA53" s="278">
        <v>99999</v>
      </c>
      <c r="CB53" s="278">
        <v>99999</v>
      </c>
      <c r="CC53" s="278">
        <v>99999</v>
      </c>
      <c r="CD53" s="278">
        <v>99999</v>
      </c>
      <c r="CE53" s="278">
        <v>99999</v>
      </c>
      <c r="CF53" s="278">
        <v>99999</v>
      </c>
      <c r="CG53" s="278">
        <v>99999</v>
      </c>
      <c r="CH53" s="278">
        <v>99999</v>
      </c>
      <c r="CI53" s="278">
        <v>99999</v>
      </c>
      <c r="CJ53" s="278">
        <v>99999</v>
      </c>
      <c r="CK53" s="278">
        <v>99999</v>
      </c>
      <c r="CL53" s="278">
        <v>99999</v>
      </c>
      <c r="CM53" s="278">
        <v>99999</v>
      </c>
      <c r="CN53" s="278">
        <v>99999</v>
      </c>
      <c r="CO53" s="278">
        <v>99999</v>
      </c>
      <c r="CP53" s="278">
        <v>99999</v>
      </c>
      <c r="CQ53" s="278">
        <v>99999</v>
      </c>
      <c r="CR53" s="278">
        <v>99999</v>
      </c>
      <c r="CS53" s="278">
        <v>99999</v>
      </c>
      <c r="CT53" s="278">
        <v>99999</v>
      </c>
      <c r="CU53" s="278">
        <v>99999</v>
      </c>
      <c r="CV53" s="278">
        <v>99999</v>
      </c>
      <c r="CW53" s="278">
        <v>99999</v>
      </c>
      <c r="CX53" s="278">
        <v>99999</v>
      </c>
      <c r="CY53" s="278">
        <v>99999</v>
      </c>
      <c r="CZ53" s="278">
        <v>99999</v>
      </c>
      <c r="DA53" s="278">
        <v>99999</v>
      </c>
      <c r="DB53" s="278">
        <v>99999</v>
      </c>
      <c r="DC53" s="278">
        <v>99999</v>
      </c>
      <c r="DD53" s="278">
        <v>99999</v>
      </c>
      <c r="DE53" s="278">
        <v>99999</v>
      </c>
      <c r="DF53" s="278">
        <v>99999</v>
      </c>
      <c r="DG53" s="278">
        <v>99999</v>
      </c>
      <c r="DH53" s="278">
        <v>99999</v>
      </c>
      <c r="DI53" s="278">
        <v>99999</v>
      </c>
      <c r="DJ53" s="278"/>
      <c r="DK53" s="278"/>
      <c r="DL53" s="278"/>
      <c r="DM53" s="278"/>
      <c r="DN53" s="278"/>
      <c r="DO53" s="278"/>
      <c r="DP53" s="278"/>
      <c r="DQ53" s="278"/>
      <c r="DR53" s="278"/>
      <c r="DS53" s="278"/>
      <c r="DT53" s="278"/>
      <c r="DU53" s="278"/>
      <c r="DV53" s="278"/>
      <c r="DW53" s="278"/>
      <c r="DX53" s="278"/>
      <c r="DY53" s="278"/>
      <c r="DZ53" s="278"/>
      <c r="EA53" s="278"/>
      <c r="EB53" s="278"/>
      <c r="EC53" s="278"/>
      <c r="ED53" s="278"/>
      <c r="EE53" s="278"/>
      <c r="EF53" s="278"/>
      <c r="EG53" s="278"/>
      <c r="EH53" s="278"/>
      <c r="EI53" s="278"/>
      <c r="EJ53" s="278"/>
      <c r="EK53" s="278"/>
      <c r="EL53" s="278"/>
      <c r="EM53" s="278"/>
      <c r="EN53" s="278"/>
      <c r="EO53" s="278"/>
      <c r="EP53" s="278"/>
      <c r="EQ53" s="278"/>
      <c r="ER53" s="278"/>
      <c r="ES53" s="278"/>
      <c r="ET53" s="278"/>
      <c r="EU53" s="278"/>
      <c r="EV53" s="278"/>
      <c r="EW53" s="278"/>
      <c r="EX53" s="278"/>
      <c r="EY53" s="278"/>
      <c r="EZ53" s="278"/>
      <c r="FA53" s="278"/>
      <c r="FB53" s="278"/>
      <c r="FC53" s="278"/>
      <c r="FD53" s="278"/>
      <c r="FE53" s="278"/>
      <c r="FF53" s="278"/>
      <c r="FG53" s="278"/>
      <c r="FH53" s="278"/>
      <c r="FI53" s="278"/>
      <c r="FJ53" s="278"/>
      <c r="FK53" s="278"/>
      <c r="FL53" s="278"/>
      <c r="FM53" s="278"/>
      <c r="FN53" s="278"/>
      <c r="FO53" s="278"/>
      <c r="FP53" s="278"/>
      <c r="FQ53" s="278"/>
      <c r="FR53" s="278"/>
      <c r="FS53" s="278"/>
      <c r="FT53" s="278"/>
      <c r="FU53" s="278"/>
      <c r="FV53" s="278"/>
      <c r="FW53" s="278"/>
      <c r="FX53" s="278"/>
      <c r="FY53" s="278"/>
      <c r="FZ53" s="278"/>
      <c r="GA53" s="278"/>
      <c r="GB53" s="278"/>
      <c r="GC53" s="278"/>
      <c r="GD53" s="278"/>
      <c r="GE53" s="278"/>
      <c r="GF53" s="278"/>
      <c r="GG53" s="278"/>
      <c r="GH53" s="278"/>
      <c r="GI53" s="150">
        <v>99999</v>
      </c>
      <c r="GJ53" s="150">
        <v>99999</v>
      </c>
      <c r="GK53" s="150">
        <v>99999</v>
      </c>
      <c r="GL53" s="48">
        <v>47</v>
      </c>
      <c r="GM53" s="101"/>
      <c r="GN53" s="99">
        <f t="shared" si="53"/>
        <v>173</v>
      </c>
      <c r="GO53" s="99">
        <f t="shared" si="39"/>
        <v>175</v>
      </c>
      <c r="GP53" s="50"/>
      <c r="GQ53" s="101" t="str">
        <f t="shared" si="50"/>
        <v>112</v>
      </c>
      <c r="GR53" s="104" t="str">
        <f t="shared" si="40"/>
        <v>114</v>
      </c>
      <c r="GS53" s="50">
        <f t="shared" si="10"/>
        <v>48</v>
      </c>
      <c r="GT53" s="7"/>
      <c r="GU53" s="175" t="str">
        <f t="shared" si="41"/>
        <v>1,2,98,70,68,67,66,65,60,63,64,62,61,158,156,157,177,161,160,162,176,175,174,163,164,172,173,140,141,145,146,147,137,138,139,153,69,152,55,56,54,57,127,109,110,111,112,100,114,113,115,116,117,118,119,120,123,122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3" s="171" t="str">
        <v>1199993.14,2.5,0</v>
      </c>
      <c r="GW53" s="101">
        <f t="shared" si="11"/>
        <v>11</v>
      </c>
      <c r="GX53" s="101">
        <f t="shared" si="12"/>
        <v>15</v>
      </c>
      <c r="GY53" s="167">
        <f t="shared" si="68"/>
        <v>1199993.1399999999</v>
      </c>
      <c r="GZ53" s="99">
        <f t="shared" si="13"/>
        <v>2.5</v>
      </c>
      <c r="HA53" s="99">
        <f t="shared" si="64"/>
        <v>0</v>
      </c>
      <c r="HB53" s="248" t="str">
        <f t="shared" si="3"/>
        <v>-</v>
      </c>
      <c r="HC53" s="50"/>
      <c r="HD53" s="246" t="str">
        <f t="shared" si="14"/>
        <v/>
      </c>
      <c r="HE53" s="50">
        <v>48</v>
      </c>
      <c r="HF53" s="173" t="str">
        <f t="shared" si="15"/>
        <v/>
      </c>
      <c r="HG53" s="101" t="str">
        <f t="shared" si="69"/>
        <v/>
      </c>
      <c r="HH53" s="267" t="str" cm="1">
        <f t="array" ref="HH53">IF(HE53&lt;=$HC$1-1,IF(HF53&lt;&gt;HF52,INDEX($M$6:$GK$185,1,HG53+1),INDEX($M$6:$GK$185,MIN(HG53,HG52)+1,MAX(HG53,HG52)+1))+IF(HF53&lt;&gt;HF54,INDEX($M$6:$GK$185,1,HG53+1),0),"")</f>
        <v/>
      </c>
      <c r="HI53" s="50" t="str">
        <f t="shared" ca="1" si="65"/>
        <v/>
      </c>
      <c r="HJ53" s="49"/>
      <c r="HK53" s="49"/>
      <c r="HL53" s="49"/>
      <c r="HM53" s="49"/>
      <c r="HP53" s="161">
        <v>48</v>
      </c>
      <c r="HQ53" s="163" t="str">
        <f t="shared" si="19"/>
        <v>,-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3" s="164" t="str">
        <f t="shared" si="66"/>
        <v>,-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1,47,41,40,42,39,38,</v>
      </c>
      <c r="HS53" s="105" t="str">
        <f t="shared" si="21"/>
        <v>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1,47,41,40,42,39,38,</v>
      </c>
      <c r="HT53" s="143" t="str">
        <v>1399986,1.25,0</v>
      </c>
      <c r="HU53" s="161">
        <f t="shared" si="22"/>
        <v>8</v>
      </c>
      <c r="HV53" s="161">
        <f t="shared" si="23"/>
        <v>13</v>
      </c>
      <c r="HW53" s="161">
        <f t="shared" si="24"/>
        <v>1399986</v>
      </c>
      <c r="HX53" s="161">
        <f t="shared" si="25"/>
        <v>1.25</v>
      </c>
      <c r="HY53" s="161">
        <f t="shared" si="26"/>
        <v>0</v>
      </c>
      <c r="HZ53" s="161">
        <f t="shared" si="27"/>
        <v>1399986</v>
      </c>
      <c r="IA53" s="174">
        <f t="shared" si="28"/>
        <v>99999</v>
      </c>
      <c r="IB53" s="173">
        <f t="shared" si="29"/>
        <v>99999</v>
      </c>
      <c r="IC53" s="56" t="e">
        <f t="shared" si="30"/>
        <v>#VALUE!</v>
      </c>
      <c r="ID53" s="167" t="str">
        <f t="shared" si="31"/>
        <v>-</v>
      </c>
      <c r="IE53" s="186" t="str">
        <f t="shared" si="32"/>
        <v>-</v>
      </c>
      <c r="IF53" s="90"/>
      <c r="IG53" s="90"/>
      <c r="IH53" s="90"/>
      <c r="II53" s="90"/>
      <c r="IJ53" s="121">
        <f t="shared" si="67"/>
        <v>99999</v>
      </c>
      <c r="IK53" s="1">
        <f t="shared" si="35"/>
        <v>99999</v>
      </c>
      <c r="IL53" s="56" t="str">
        <f t="shared" si="36"/>
        <v>-</v>
      </c>
    </row>
    <row r="54" spans="1:246" ht="14" customHeight="1" thickBot="1" x14ac:dyDescent="0.25">
      <c r="A54" s="64"/>
      <c r="B54" s="1">
        <v>49</v>
      </c>
      <c r="C54" s="7" t="str">
        <f t="shared" si="6"/>
        <v/>
      </c>
      <c r="D54" s="94"/>
      <c r="E54" s="34" t="str">
        <f t="shared" si="63"/>
        <v/>
      </c>
      <c r="F54" s="1" t="str">
        <f t="shared" ca="1" si="7"/>
        <v/>
      </c>
      <c r="G54" s="1"/>
      <c r="K54" s="9">
        <v>48</v>
      </c>
      <c r="L54" s="3">
        <v>48</v>
      </c>
      <c r="M54" s="118"/>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279"/>
      <c r="AT54" s="279"/>
      <c r="AU54" s="279"/>
      <c r="AV54" s="279"/>
      <c r="AW54" s="279"/>
      <c r="AX54" s="279"/>
      <c r="AY54" s="279"/>
      <c r="AZ54" s="279"/>
      <c r="BA54" s="279"/>
      <c r="BB54" s="279"/>
      <c r="BC54" s="279"/>
      <c r="BD54" s="279"/>
      <c r="BE54" s="279"/>
      <c r="BF54" s="279"/>
      <c r="BG54" s="279"/>
      <c r="BH54" s="279"/>
      <c r="BI54" s="277" t="s">
        <v>17</v>
      </c>
      <c r="BJ54" s="278">
        <v>99999</v>
      </c>
      <c r="BK54" s="278">
        <v>99999</v>
      </c>
      <c r="BL54" s="278">
        <v>99999</v>
      </c>
      <c r="BM54" s="278">
        <v>99999</v>
      </c>
      <c r="BN54" s="278">
        <v>99999</v>
      </c>
      <c r="BO54" s="278">
        <v>99999</v>
      </c>
      <c r="BP54" s="278">
        <v>99999</v>
      </c>
      <c r="BQ54" s="278">
        <v>99999</v>
      </c>
      <c r="BR54" s="278">
        <v>99999</v>
      </c>
      <c r="BS54" s="278">
        <v>99999</v>
      </c>
      <c r="BT54" s="278">
        <v>99999</v>
      </c>
      <c r="BU54" s="278">
        <v>99999</v>
      </c>
      <c r="BV54" s="278">
        <v>99999</v>
      </c>
      <c r="BW54" s="278">
        <v>99999</v>
      </c>
      <c r="BX54" s="278">
        <v>99999</v>
      </c>
      <c r="BY54" s="278">
        <v>99999</v>
      </c>
      <c r="BZ54" s="278">
        <v>99999</v>
      </c>
      <c r="CA54" s="278">
        <v>99999</v>
      </c>
      <c r="CB54" s="278">
        <v>99999</v>
      </c>
      <c r="CC54" s="278">
        <v>99999</v>
      </c>
      <c r="CD54" s="278">
        <v>99999</v>
      </c>
      <c r="CE54" s="278">
        <v>99999</v>
      </c>
      <c r="CF54" s="278">
        <v>99999</v>
      </c>
      <c r="CG54" s="278">
        <v>99999</v>
      </c>
      <c r="CH54" s="278">
        <v>99999</v>
      </c>
      <c r="CI54" s="278">
        <v>99999</v>
      </c>
      <c r="CJ54" s="278">
        <v>99999</v>
      </c>
      <c r="CK54" s="278">
        <v>99999</v>
      </c>
      <c r="CL54" s="278">
        <v>99999</v>
      </c>
      <c r="CM54" s="278">
        <v>99999</v>
      </c>
      <c r="CN54" s="278">
        <v>99999</v>
      </c>
      <c r="CO54" s="278">
        <v>99999</v>
      </c>
      <c r="CP54" s="278">
        <v>99999</v>
      </c>
      <c r="CQ54" s="278">
        <v>99999</v>
      </c>
      <c r="CR54" s="278">
        <v>99999</v>
      </c>
      <c r="CS54" s="278">
        <v>99999</v>
      </c>
      <c r="CT54" s="278">
        <v>99999</v>
      </c>
      <c r="CU54" s="278">
        <v>99999</v>
      </c>
      <c r="CV54" s="278">
        <v>99999</v>
      </c>
      <c r="CW54" s="278">
        <v>99999</v>
      </c>
      <c r="CX54" s="278">
        <v>99999</v>
      </c>
      <c r="CY54" s="278">
        <v>99999</v>
      </c>
      <c r="CZ54" s="278">
        <v>99999</v>
      </c>
      <c r="DA54" s="278">
        <v>99999</v>
      </c>
      <c r="DB54" s="278">
        <v>99999</v>
      </c>
      <c r="DC54" s="278">
        <v>99999</v>
      </c>
      <c r="DD54" s="278">
        <v>99999</v>
      </c>
      <c r="DE54" s="278">
        <v>99999</v>
      </c>
      <c r="DF54" s="278">
        <v>99999</v>
      </c>
      <c r="DG54" s="278">
        <v>99999</v>
      </c>
      <c r="DH54" s="278">
        <v>99999</v>
      </c>
      <c r="DI54" s="278">
        <v>99999</v>
      </c>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8"/>
      <c r="EJ54" s="278"/>
      <c r="EK54" s="278"/>
      <c r="EL54" s="278"/>
      <c r="EM54" s="278"/>
      <c r="EN54" s="278"/>
      <c r="EO54" s="278"/>
      <c r="EP54" s="278"/>
      <c r="EQ54" s="278"/>
      <c r="ER54" s="278"/>
      <c r="ES54" s="278"/>
      <c r="ET54" s="278"/>
      <c r="EU54" s="278"/>
      <c r="EV54" s="278"/>
      <c r="EW54" s="278"/>
      <c r="EX54" s="278"/>
      <c r="EY54" s="278"/>
      <c r="EZ54" s="278"/>
      <c r="FA54" s="278"/>
      <c r="FB54" s="278"/>
      <c r="FC54" s="278"/>
      <c r="FD54" s="278"/>
      <c r="FE54" s="278"/>
      <c r="FF54" s="278"/>
      <c r="FG54" s="278"/>
      <c r="FH54" s="278"/>
      <c r="FI54" s="278"/>
      <c r="FJ54" s="278"/>
      <c r="FK54" s="278"/>
      <c r="FL54" s="278"/>
      <c r="FM54" s="278"/>
      <c r="FN54" s="278"/>
      <c r="FO54" s="278"/>
      <c r="FP54" s="278"/>
      <c r="FQ54" s="278"/>
      <c r="FR54" s="278"/>
      <c r="FS54" s="278"/>
      <c r="FT54" s="278"/>
      <c r="FU54" s="278"/>
      <c r="FV54" s="278"/>
      <c r="FW54" s="278"/>
      <c r="FX54" s="278"/>
      <c r="FY54" s="278"/>
      <c r="FZ54" s="278"/>
      <c r="GA54" s="278"/>
      <c r="GB54" s="278"/>
      <c r="GC54" s="278"/>
      <c r="GD54" s="278"/>
      <c r="GE54" s="278"/>
      <c r="GF54" s="278"/>
      <c r="GG54" s="278"/>
      <c r="GH54" s="278"/>
      <c r="GI54" s="150">
        <v>99999</v>
      </c>
      <c r="GJ54" s="150">
        <v>99999</v>
      </c>
      <c r="GK54" s="150">
        <v>99999</v>
      </c>
      <c r="GL54" s="48">
        <v>48</v>
      </c>
      <c r="GM54" s="101"/>
      <c r="GN54" s="99">
        <f t="shared" si="53"/>
        <v>177</v>
      </c>
      <c r="GO54" s="99">
        <f t="shared" si="39"/>
        <v>179</v>
      </c>
      <c r="GP54" s="50"/>
      <c r="GQ54" s="101" t="str">
        <f t="shared" si="50"/>
        <v>114</v>
      </c>
      <c r="GR54" s="104" t="str">
        <f t="shared" si="40"/>
        <v>113</v>
      </c>
      <c r="GS54" s="50">
        <f t="shared" si="10"/>
        <v>49</v>
      </c>
      <c r="GT54" s="7"/>
      <c r="GU54" s="175" t="str">
        <f t="shared" si="41"/>
        <v>1,2,98,70,68,67,66,65,60,63,64,62,61,158,156,157,177,161,160,162,176,175,174,163,164,172,173,140,141,145,146,147,137,138,139,153,69,152,55,56,54,57,127,109,110,111,112,114,100,113,115,116,117,118,119,120,123,122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4" s="171" t="str">
        <v>1199993.14,2.5,0</v>
      </c>
      <c r="GW54" s="101">
        <f t="shared" si="11"/>
        <v>11</v>
      </c>
      <c r="GX54" s="101">
        <f t="shared" si="12"/>
        <v>15</v>
      </c>
      <c r="GY54" s="167">
        <f t="shared" si="68"/>
        <v>1199993.1399999999</v>
      </c>
      <c r="GZ54" s="99">
        <f t="shared" si="13"/>
        <v>2.5</v>
      </c>
      <c r="HA54" s="99">
        <f t="shared" si="64"/>
        <v>0</v>
      </c>
      <c r="HB54" s="248" t="str">
        <f t="shared" si="3"/>
        <v>-</v>
      </c>
      <c r="HC54" s="50"/>
      <c r="HD54" s="246" t="str">
        <f t="shared" si="14"/>
        <v/>
      </c>
      <c r="HE54" s="50">
        <v>49</v>
      </c>
      <c r="HF54" s="173" t="str">
        <f t="shared" si="15"/>
        <v/>
      </c>
      <c r="HG54" s="101" t="str">
        <f t="shared" si="69"/>
        <v/>
      </c>
      <c r="HH54" s="267" t="str" cm="1">
        <f t="array" ref="HH54">IF(HE54&lt;=$HC$1-1,IF(HF54&lt;&gt;HF53,INDEX($M$6:$GK$185,1,HG54+1),INDEX($M$6:$GK$185,MIN(HG54,HG53)+1,MAX(HG54,HG53)+1))+IF(HF54&lt;&gt;HF55,INDEX($M$6:$GK$185,1,HG54+1),0),"")</f>
        <v/>
      </c>
      <c r="HI54" s="50" t="str">
        <f t="shared" ca="1" si="65"/>
        <v/>
      </c>
      <c r="HJ54" s="49"/>
      <c r="HK54" s="49"/>
      <c r="HL54" s="49"/>
      <c r="HM54" s="49"/>
      <c r="HP54" s="161">
        <v>49</v>
      </c>
      <c r="HQ54" s="163" t="str">
        <f t="shared" si="19"/>
        <v>,-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4" s="164" t="str">
        <f t="shared" si="66"/>
        <v>,-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1,46,44,43,53,48,47,41,40,42,39,38,</v>
      </c>
      <c r="HS54" s="105" t="str">
        <f t="shared" si="21"/>
        <v>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1,46,44,43,53,48,47,41,40,42,39,38,</v>
      </c>
      <c r="HT54" s="143" t="str">
        <v>1399986,1.25,0</v>
      </c>
      <c r="HU54" s="161">
        <f t="shared" si="22"/>
        <v>8</v>
      </c>
      <c r="HV54" s="161">
        <f t="shared" si="23"/>
        <v>13</v>
      </c>
      <c r="HW54" s="161">
        <f t="shared" si="24"/>
        <v>1399986</v>
      </c>
      <c r="HX54" s="161">
        <f t="shared" si="25"/>
        <v>1.25</v>
      </c>
      <c r="HY54" s="161">
        <f t="shared" si="26"/>
        <v>0</v>
      </c>
      <c r="HZ54" s="161">
        <f t="shared" si="27"/>
        <v>1399986</v>
      </c>
      <c r="IA54" s="174">
        <f t="shared" si="28"/>
        <v>99999</v>
      </c>
      <c r="IB54" s="173">
        <f t="shared" si="29"/>
        <v>99999</v>
      </c>
      <c r="IC54" s="56" t="e">
        <f t="shared" si="30"/>
        <v>#VALUE!</v>
      </c>
      <c r="ID54" s="167" t="str">
        <f t="shared" si="31"/>
        <v>-</v>
      </c>
      <c r="IE54" s="186" t="str">
        <f t="shared" si="32"/>
        <v>-</v>
      </c>
      <c r="IF54" s="90"/>
      <c r="IG54" s="90"/>
      <c r="IH54" s="90"/>
      <c r="II54" s="90"/>
      <c r="IJ54" s="121">
        <f t="shared" si="67"/>
        <v>99999</v>
      </c>
      <c r="IK54" s="1">
        <f t="shared" si="35"/>
        <v>99999</v>
      </c>
      <c r="IL54" s="56" t="str">
        <f t="shared" si="36"/>
        <v>-</v>
      </c>
    </row>
    <row r="55" spans="1:246" ht="17" thickBot="1" x14ac:dyDescent="0.25">
      <c r="A55" s="64"/>
      <c r="B55" s="1">
        <v>50</v>
      </c>
      <c r="E55" s="34"/>
      <c r="F55" s="1"/>
      <c r="K55" s="9">
        <v>49</v>
      </c>
      <c r="L55" s="3">
        <v>49</v>
      </c>
      <c r="M55" s="118"/>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279"/>
      <c r="AT55" s="279"/>
      <c r="AU55" s="279"/>
      <c r="AV55" s="279"/>
      <c r="AW55" s="279"/>
      <c r="AX55" s="279"/>
      <c r="AY55" s="279"/>
      <c r="AZ55" s="279"/>
      <c r="BA55" s="279"/>
      <c r="BB55" s="279"/>
      <c r="BC55" s="279"/>
      <c r="BD55" s="279"/>
      <c r="BE55" s="279"/>
      <c r="BF55" s="279"/>
      <c r="BG55" s="279"/>
      <c r="BH55" s="279"/>
      <c r="BI55" s="279"/>
      <c r="BJ55" s="279" t="s">
        <v>17</v>
      </c>
      <c r="BK55" s="278">
        <v>99999</v>
      </c>
      <c r="BL55" s="278">
        <v>99999</v>
      </c>
      <c r="BM55" s="278">
        <v>99999</v>
      </c>
      <c r="BN55" s="278">
        <v>99999</v>
      </c>
      <c r="BO55" s="278">
        <v>99999</v>
      </c>
      <c r="BP55" s="278">
        <v>99999</v>
      </c>
      <c r="BQ55" s="278">
        <v>99999</v>
      </c>
      <c r="BR55" s="278">
        <v>99999</v>
      </c>
      <c r="BS55" s="278">
        <v>99999</v>
      </c>
      <c r="BT55" s="278">
        <v>99999</v>
      </c>
      <c r="BU55" s="278">
        <v>99999</v>
      </c>
      <c r="BV55" s="278">
        <v>99999</v>
      </c>
      <c r="BW55" s="278">
        <v>99999</v>
      </c>
      <c r="BX55" s="278">
        <v>99999</v>
      </c>
      <c r="BY55" s="278">
        <v>99999</v>
      </c>
      <c r="BZ55" s="278">
        <v>99999</v>
      </c>
      <c r="CA55" s="278">
        <v>99999</v>
      </c>
      <c r="CB55" s="278">
        <v>99999</v>
      </c>
      <c r="CC55" s="278">
        <v>99999</v>
      </c>
      <c r="CD55" s="278">
        <v>99999</v>
      </c>
      <c r="CE55" s="278">
        <v>99999</v>
      </c>
      <c r="CF55" s="278">
        <v>99999</v>
      </c>
      <c r="CG55" s="278">
        <v>99999</v>
      </c>
      <c r="CH55" s="278">
        <v>99999</v>
      </c>
      <c r="CI55" s="278">
        <v>99999</v>
      </c>
      <c r="CJ55" s="278">
        <v>99999</v>
      </c>
      <c r="CK55" s="278">
        <v>99999</v>
      </c>
      <c r="CL55" s="278">
        <v>99999</v>
      </c>
      <c r="CM55" s="278">
        <v>99999</v>
      </c>
      <c r="CN55" s="278">
        <v>99999</v>
      </c>
      <c r="CO55" s="278">
        <v>99999</v>
      </c>
      <c r="CP55" s="278">
        <v>99999</v>
      </c>
      <c r="CQ55" s="278">
        <v>99999</v>
      </c>
      <c r="CR55" s="278">
        <v>99999</v>
      </c>
      <c r="CS55" s="278">
        <v>99999</v>
      </c>
      <c r="CT55" s="278">
        <v>99999</v>
      </c>
      <c r="CU55" s="278">
        <v>99999</v>
      </c>
      <c r="CV55" s="278">
        <v>99999</v>
      </c>
      <c r="CW55" s="278">
        <v>99999</v>
      </c>
      <c r="CX55" s="278">
        <v>99999</v>
      </c>
      <c r="CY55" s="278">
        <v>99999</v>
      </c>
      <c r="CZ55" s="278">
        <v>99999</v>
      </c>
      <c r="DA55" s="278">
        <v>99999</v>
      </c>
      <c r="DB55" s="278">
        <v>99999</v>
      </c>
      <c r="DC55" s="278">
        <v>99999</v>
      </c>
      <c r="DD55" s="278">
        <v>99999</v>
      </c>
      <c r="DE55" s="278">
        <v>99999</v>
      </c>
      <c r="DF55" s="278">
        <v>99999</v>
      </c>
      <c r="DG55" s="278">
        <v>99999</v>
      </c>
      <c r="DH55" s="278">
        <v>99999</v>
      </c>
      <c r="DI55" s="278">
        <v>99999</v>
      </c>
      <c r="DJ55" s="278"/>
      <c r="DK55" s="278"/>
      <c r="DL55" s="278"/>
      <c r="DM55" s="278"/>
      <c r="DN55" s="278"/>
      <c r="DO55" s="278"/>
      <c r="DP55" s="278"/>
      <c r="DQ55" s="278"/>
      <c r="DR55" s="278"/>
      <c r="DS55" s="278"/>
      <c r="DT55" s="278"/>
      <c r="DU55" s="278"/>
      <c r="DV55" s="278"/>
      <c r="DW55" s="278"/>
      <c r="DX55" s="278"/>
      <c r="DY55" s="278"/>
      <c r="DZ55" s="278"/>
      <c r="EA55" s="278"/>
      <c r="EB55" s="278"/>
      <c r="EC55" s="278"/>
      <c r="ED55" s="278"/>
      <c r="EE55" s="278"/>
      <c r="EF55" s="278"/>
      <c r="EG55" s="278"/>
      <c r="EH55" s="278"/>
      <c r="EI55" s="278"/>
      <c r="EJ55" s="278"/>
      <c r="EK55" s="278"/>
      <c r="EL55" s="278"/>
      <c r="EM55" s="278"/>
      <c r="EN55" s="278"/>
      <c r="EO55" s="278"/>
      <c r="EP55" s="278"/>
      <c r="EQ55" s="278"/>
      <c r="ER55" s="278"/>
      <c r="ES55" s="278"/>
      <c r="ET55" s="278"/>
      <c r="EU55" s="278"/>
      <c r="EV55" s="278"/>
      <c r="EW55" s="278"/>
      <c r="EX55" s="278"/>
      <c r="EY55" s="278"/>
      <c r="EZ55" s="278"/>
      <c r="FA55" s="278"/>
      <c r="FB55" s="278"/>
      <c r="FC55" s="278"/>
      <c r="FD55" s="278"/>
      <c r="FE55" s="278"/>
      <c r="FF55" s="278"/>
      <c r="FG55" s="278"/>
      <c r="FH55" s="278"/>
      <c r="FI55" s="278"/>
      <c r="FJ55" s="278"/>
      <c r="FK55" s="278"/>
      <c r="FL55" s="278"/>
      <c r="FM55" s="278"/>
      <c r="FN55" s="278"/>
      <c r="FO55" s="278"/>
      <c r="FP55" s="278"/>
      <c r="FQ55" s="278"/>
      <c r="FR55" s="278"/>
      <c r="FS55" s="278"/>
      <c r="FT55" s="278"/>
      <c r="FU55" s="278"/>
      <c r="FV55" s="278"/>
      <c r="FW55" s="278"/>
      <c r="FX55" s="278"/>
      <c r="FY55" s="278"/>
      <c r="FZ55" s="278"/>
      <c r="GA55" s="278"/>
      <c r="GB55" s="278"/>
      <c r="GC55" s="278"/>
      <c r="GD55" s="278"/>
      <c r="GE55" s="278"/>
      <c r="GF55" s="278"/>
      <c r="GG55" s="278"/>
      <c r="GH55" s="278"/>
      <c r="GI55" s="150">
        <v>99999</v>
      </c>
      <c r="GJ55" s="150">
        <v>99999</v>
      </c>
      <c r="GK55" s="150">
        <v>99999</v>
      </c>
      <c r="GL55" s="48">
        <v>49</v>
      </c>
      <c r="GM55" s="101"/>
      <c r="GN55" s="99">
        <f t="shared" si="53"/>
        <v>181</v>
      </c>
      <c r="GO55" s="99">
        <f t="shared" si="39"/>
        <v>183</v>
      </c>
      <c r="GP55" s="50"/>
      <c r="GQ55" s="101" t="str">
        <f t="shared" si="50"/>
        <v>113</v>
      </c>
      <c r="GR55" s="104" t="str">
        <f t="shared" si="40"/>
        <v>115</v>
      </c>
      <c r="GS55" s="50">
        <f t="shared" si="10"/>
        <v>50</v>
      </c>
      <c r="GT55" s="7"/>
      <c r="GU55" s="175" t="str">
        <f t="shared" si="41"/>
        <v>1,2,98,70,68,67,66,65,60,63,64,62,61,158,156,157,177,161,160,162,176,175,174,163,164,172,173,140,141,145,146,147,137,138,139,153,69,152,55,56,54,57,127,109,110,111,112,114,113,100,115,116,117,118,119,120,123,122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5" s="241" t="str">
        <v>1199993.14,2.5,0</v>
      </c>
      <c r="GW55" s="101">
        <f t="shared" ref="GW55:GW118" si="70">FIND(CHAR(1),SUBSTITUTE(GV55,",",CHAR(1),1))</f>
        <v>11</v>
      </c>
      <c r="GX55" s="101">
        <f t="shared" ref="GX55:GX118" si="71">FIND(CHAR(1),SUBSTITUTE(GV55,",",CHAR(1),2))</f>
        <v>15</v>
      </c>
      <c r="GY55" s="167">
        <f t="shared" ref="GY55:GY118" si="72">_xlfn.NUMBERVALUE(IF(AND(GS55&lt;&gt;$GQ$3,GS55&lt;=$GQ$1-1),_xlfn.NUMBERVALUE(MID(GV55,1,GW55-1)),99999))</f>
        <v>1199993.1399999999</v>
      </c>
      <c r="GZ55" s="99">
        <f t="shared" ref="GZ55:GZ118" si="73">_xlfn.NUMBERVALUE(IF(GS55&lt;&gt;$GQ$3,MID(GV55,GW55+1,GX55-GW55-1),99999))</f>
        <v>2.5</v>
      </c>
      <c r="HA55" s="99">
        <f t="shared" ref="HA55:HA118" si="74">_xlfn.NUMBERVALUE(IF(GS55&lt;&gt;$HN$3,MID(GV55,GX55+1,LEN(GV55)-GX55),99999))</f>
        <v>0</v>
      </c>
      <c r="HB55" s="248" t="str">
        <f t="shared" ref="HB55:HB118" si="75">IF(OR(GS55&gt;$J$2,ISNUMBER(GS55)=FALSE),"-",IF(AND(GY55&lt;&gt;99999,GZ55&lt;=$L$2,HA55&lt;=$P$2),"FEAS.","NFS"))</f>
        <v>-</v>
      </c>
      <c r="HC55" s="50"/>
      <c r="HD55" s="246" t="str">
        <f t="shared" si="14"/>
        <v/>
      </c>
      <c r="HE55" s="50">
        <v>50</v>
      </c>
      <c r="HF55" s="173" t="str">
        <f t="shared" si="15"/>
        <v/>
      </c>
      <c r="HG55" s="101" t="str">
        <f t="shared" si="69"/>
        <v/>
      </c>
      <c r="HH55" s="267" t="str" cm="1">
        <f t="array" ref="HH55">IF(HE55&lt;=$HC$1-1,IF(HF55&lt;&gt;HF54,INDEX($M$6:$GK$185,1,HG55+1),INDEX($M$6:$GK$185,MIN(HG55,HG54)+1,MAX(HG55,HG54)+1))+IF(HF55&lt;&gt;HF56,INDEX($M$6:$GK$185,1,HG55+1),0),"")</f>
        <v/>
      </c>
      <c r="HI55" s="50" t="str">
        <f t="shared" ref="HI55:HI118" ca="1" si="76">IF(HE55&lt;=$HC$1-1,OFFSET($A$5,HG55,0),"")</f>
        <v/>
      </c>
      <c r="HJ55" s="49"/>
      <c r="HK55" s="49"/>
      <c r="HL55" s="49"/>
      <c r="HM55" s="49"/>
      <c r="HP55" s="161">
        <v>50</v>
      </c>
      <c r="HQ55" s="163" t="str">
        <f t="shared" si="19"/>
        <v>,-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5" s="164" t="str">
        <f t="shared" si="66"/>
        <v>,-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1,51,52,10,3,4,99,101,25,22,34,21,35,32,26,130,136,135,150,151,149,148,144,143,142,171,170,169,168,167,166,165,159,155,154,31,24,23,45,33,49,46,44,43,53,48,47,41,40,42,39,38,</v>
      </c>
      <c r="HS55" s="105" t="str">
        <f t="shared" si="21"/>
        <v>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1,51,52,10,3,4,99,101,25,22,34,21,35,32,26,130,136,135,150,151,149,148,144,143,142,171,170,169,168,167,166,165,159,155,154,31,24,23,45,33,49,46,44,43,53,48,47,41,40,42,39,38,</v>
      </c>
      <c r="HT55" s="143" t="str">
        <v>1399986,1.25,0</v>
      </c>
      <c r="HU55" s="161">
        <f t="shared" ref="HU55:HU118" si="77">FIND(CHAR(1),SUBSTITUTE(HT55,",",CHAR(1),1))</f>
        <v>8</v>
      </c>
      <c r="HV55" s="161">
        <f t="shared" ref="HV55:HV118" si="78">FIND(CHAR(1),SUBSTITUTE(HT55,",",CHAR(1),2))</f>
        <v>13</v>
      </c>
      <c r="HW55" s="161">
        <f t="shared" ref="HW55:HW118" si="79">_xlfn.NUMBERVALUE(IF(HP55&lt;&gt;$HQ$3,_xlfn.NUMBERVALUE(MID(HT55,1,HU55-1)),99999))</f>
        <v>1399986</v>
      </c>
      <c r="HX55" s="161">
        <f t="shared" ref="HX55:HX118" si="80">_xlfn.NUMBERVALUE(IF(HP55&lt;&gt;$HQ$3,MID(HT55,HU55+1,HV55-HU55-1),99999))</f>
        <v>1.25</v>
      </c>
      <c r="HY55" s="161">
        <f t="shared" ref="HY55:HY118" si="81">_xlfn.NUMBERVALUE(IF(HP55&lt;&gt;$HQ$3,MID(HT55,HV55+1,LEN(HT55)-HV55),99999))</f>
        <v>0</v>
      </c>
      <c r="HZ55" s="161">
        <f t="shared" ref="HZ55:HZ118" si="82">IF(AND(HW55&gt;0,HW55&lt;&gt;99999),HW55,99999)</f>
        <v>1399986</v>
      </c>
      <c r="IA55" s="174">
        <f t="shared" si="28"/>
        <v>99999</v>
      </c>
      <c r="IB55" s="173">
        <f t="shared" si="29"/>
        <v>99999</v>
      </c>
      <c r="IC55" s="56" t="e">
        <f t="shared" ref="IC55:IC56" si="83">IF(IB55="-", "-", FIND(CHAR(1),SUBSTITUTE(IB55," ",CHAR(1),1)))</f>
        <v>#VALUE!</v>
      </c>
      <c r="ID55" s="167" t="str">
        <f t="shared" si="31"/>
        <v>-</v>
      </c>
      <c r="IE55" s="186" t="str">
        <f t="shared" si="32"/>
        <v>-</v>
      </c>
      <c r="IF55" s="90"/>
      <c r="IG55" s="90"/>
      <c r="IH55" s="90"/>
      <c r="II55" s="90"/>
      <c r="IJ55" s="121">
        <f t="shared" ref="IJ55:IJ118" si="84">IF(HP55&lt;=$J$2,HP55,99999)</f>
        <v>99999</v>
      </c>
      <c r="IK55" s="1">
        <f t="shared" ref="IK55:IK118" si="85">IF(IJ55&lt;99999,IF($HQ$3&lt;&gt;IJ55,IK55, $HQ$4),99999)</f>
        <v>99999</v>
      </c>
      <c r="IL55" s="56" t="str">
        <f t="shared" ref="IL55:IL118" si="86">IF(IJ55=99999,"-", IF($HQ$3&lt;&gt;IJ55,IL55, $HR$4))</f>
        <v>-</v>
      </c>
    </row>
    <row r="56" spans="1:246" ht="16" thickBot="1" x14ac:dyDescent="0.25">
      <c r="A56" s="64"/>
      <c r="B56" s="1">
        <v>51</v>
      </c>
      <c r="E56" s="14"/>
      <c r="K56" s="9">
        <v>50</v>
      </c>
      <c r="L56" s="3">
        <v>50</v>
      </c>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280"/>
      <c r="AT56" s="280"/>
      <c r="AU56" s="280"/>
      <c r="AV56" s="280"/>
      <c r="AW56" s="280"/>
      <c r="AX56" s="280"/>
      <c r="AY56" s="280"/>
      <c r="AZ56" s="280"/>
      <c r="BA56" s="280"/>
      <c r="BB56" s="280"/>
      <c r="BC56" s="280"/>
      <c r="BD56" s="280"/>
      <c r="BE56" s="280"/>
      <c r="BF56" s="101"/>
      <c r="BG56" s="101"/>
      <c r="BH56" s="101"/>
      <c r="BI56" s="101"/>
      <c r="BJ56" s="101"/>
      <c r="BK56" s="101" t="s">
        <v>17</v>
      </c>
      <c r="BL56" s="278">
        <v>99999</v>
      </c>
      <c r="BM56" s="278">
        <v>99999</v>
      </c>
      <c r="BN56" s="278">
        <v>99999</v>
      </c>
      <c r="BO56" s="278">
        <v>99999</v>
      </c>
      <c r="BP56" s="278">
        <v>99999</v>
      </c>
      <c r="BQ56" s="278">
        <v>99999</v>
      </c>
      <c r="BR56" s="278">
        <v>99999</v>
      </c>
      <c r="BS56" s="278">
        <v>99999</v>
      </c>
      <c r="BT56" s="278">
        <v>99999</v>
      </c>
      <c r="BU56" s="278">
        <v>99999</v>
      </c>
      <c r="BV56" s="278">
        <v>99999</v>
      </c>
      <c r="BW56" s="278">
        <v>99999</v>
      </c>
      <c r="BX56" s="278">
        <v>99999</v>
      </c>
      <c r="BY56" s="278">
        <v>99999</v>
      </c>
      <c r="BZ56" s="278">
        <v>99999</v>
      </c>
      <c r="CA56" s="278">
        <v>99999</v>
      </c>
      <c r="CB56" s="278">
        <v>99999</v>
      </c>
      <c r="CC56" s="278">
        <v>99999</v>
      </c>
      <c r="CD56" s="278">
        <v>99999</v>
      </c>
      <c r="CE56" s="278">
        <v>99999</v>
      </c>
      <c r="CF56" s="278">
        <v>99999</v>
      </c>
      <c r="CG56" s="278">
        <v>99999</v>
      </c>
      <c r="CH56" s="278">
        <v>99999</v>
      </c>
      <c r="CI56" s="278">
        <v>99999</v>
      </c>
      <c r="CJ56" s="278">
        <v>99999</v>
      </c>
      <c r="CK56" s="278">
        <v>99999</v>
      </c>
      <c r="CL56" s="278">
        <v>99999</v>
      </c>
      <c r="CM56" s="278">
        <v>99999</v>
      </c>
      <c r="CN56" s="278">
        <v>99999</v>
      </c>
      <c r="CO56" s="278">
        <v>99999</v>
      </c>
      <c r="CP56" s="278">
        <v>99999</v>
      </c>
      <c r="CQ56" s="278">
        <v>99999</v>
      </c>
      <c r="CR56" s="278">
        <v>99999</v>
      </c>
      <c r="CS56" s="278">
        <v>99999</v>
      </c>
      <c r="CT56" s="278">
        <v>99999</v>
      </c>
      <c r="CU56" s="278">
        <v>99999</v>
      </c>
      <c r="CV56" s="278">
        <v>99999</v>
      </c>
      <c r="CW56" s="278">
        <v>99999</v>
      </c>
      <c r="CX56" s="278">
        <v>99999</v>
      </c>
      <c r="CY56" s="278">
        <v>99999</v>
      </c>
      <c r="CZ56" s="278">
        <v>99999</v>
      </c>
      <c r="DA56" s="278">
        <v>99999</v>
      </c>
      <c r="DB56" s="278">
        <v>99999</v>
      </c>
      <c r="DC56" s="278">
        <v>99999</v>
      </c>
      <c r="DD56" s="278">
        <v>99999</v>
      </c>
      <c r="DE56" s="278">
        <v>99999</v>
      </c>
      <c r="DF56" s="278">
        <v>99999</v>
      </c>
      <c r="DG56" s="278">
        <v>99999</v>
      </c>
      <c r="DH56" s="278">
        <v>99999</v>
      </c>
      <c r="DI56" s="278">
        <v>99999</v>
      </c>
      <c r="DJ56" s="278"/>
      <c r="DK56" s="278"/>
      <c r="DL56" s="278"/>
      <c r="DM56" s="278"/>
      <c r="DN56" s="278"/>
      <c r="DO56" s="278"/>
      <c r="DP56" s="278"/>
      <c r="DQ56" s="278"/>
      <c r="DR56" s="278"/>
      <c r="DS56" s="278"/>
      <c r="DT56" s="278"/>
      <c r="DU56" s="278"/>
      <c r="DV56" s="278"/>
      <c r="DW56" s="278"/>
      <c r="DX56" s="278"/>
      <c r="DY56" s="278"/>
      <c r="DZ56" s="278"/>
      <c r="EA56" s="278"/>
      <c r="EB56" s="278"/>
      <c r="EC56" s="278"/>
      <c r="ED56" s="278"/>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c r="FM56" s="278"/>
      <c r="FN56" s="278"/>
      <c r="FO56" s="278"/>
      <c r="FP56" s="278"/>
      <c r="FQ56" s="278"/>
      <c r="FR56" s="278"/>
      <c r="FS56" s="278"/>
      <c r="FT56" s="278"/>
      <c r="FU56" s="278"/>
      <c r="FV56" s="278"/>
      <c r="FW56" s="278"/>
      <c r="FX56" s="278"/>
      <c r="FY56" s="278"/>
      <c r="FZ56" s="278"/>
      <c r="GA56" s="278"/>
      <c r="GB56" s="278"/>
      <c r="GC56" s="278"/>
      <c r="GD56" s="278"/>
      <c r="GE56" s="278"/>
      <c r="GF56" s="278"/>
      <c r="GG56" s="278"/>
      <c r="GH56" s="278"/>
      <c r="GI56" s="150">
        <v>99999</v>
      </c>
      <c r="GJ56" s="150">
        <v>99999</v>
      </c>
      <c r="GK56" s="150">
        <v>99999</v>
      </c>
      <c r="GL56" s="48">
        <v>50</v>
      </c>
      <c r="GM56" s="49"/>
      <c r="GN56" s="99">
        <f t="shared" si="53"/>
        <v>185</v>
      </c>
      <c r="GO56" s="99">
        <f t="shared" si="39"/>
        <v>187</v>
      </c>
      <c r="GP56" s="50"/>
      <c r="GQ56" s="101" t="str">
        <f t="shared" si="50"/>
        <v>115</v>
      </c>
      <c r="GR56" s="104" t="str">
        <f t="shared" si="40"/>
        <v>116</v>
      </c>
      <c r="GS56" s="50">
        <f t="shared" si="10"/>
        <v>51</v>
      </c>
      <c r="GT56" s="7"/>
      <c r="GU56" s="175" t="str">
        <f t="shared" ref="GU56:GU119" si="87">IF(GS56&lt;=$GQ$1-2,SUBSTITUTE($GS$3,",",","&amp;$GQ$3&amp;",",+GS56-1),IF(GS56=$GQ$1-1,$GS$3&amp;$GQ$3&amp;",",""))</f>
        <v>1,2,98,70,68,67,66,65,60,63,64,62,61,158,156,157,177,161,160,162,176,175,174,163,164,172,173,140,141,145,146,147,137,138,139,153,69,152,55,56,54,57,127,109,110,111,112,114,113,115,100,116,117,118,119,120,123,122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6" s="241" t="str">
        <v>1199993.14,2.5,0</v>
      </c>
      <c r="GW56" s="101">
        <f t="shared" si="70"/>
        <v>11</v>
      </c>
      <c r="GX56" s="101">
        <f t="shared" si="71"/>
        <v>15</v>
      </c>
      <c r="GY56" s="167">
        <f t="shared" si="72"/>
        <v>1199993.1399999999</v>
      </c>
      <c r="GZ56" s="99">
        <f t="shared" si="73"/>
        <v>2.5</v>
      </c>
      <c r="HA56" s="99">
        <f t="shared" si="74"/>
        <v>0</v>
      </c>
      <c r="HB56" s="248" t="str">
        <f t="shared" si="75"/>
        <v>-</v>
      </c>
      <c r="HC56" s="49"/>
      <c r="HD56" s="246" t="str">
        <f t="shared" si="14"/>
        <v/>
      </c>
      <c r="HE56" s="50">
        <v>51</v>
      </c>
      <c r="HF56" s="173" t="str">
        <f t="shared" si="15"/>
        <v/>
      </c>
      <c r="HG56" s="101" t="str">
        <f t="shared" si="69"/>
        <v/>
      </c>
      <c r="HH56" s="267" t="str" cm="1">
        <f t="array" ref="HH56">IF(HE56&lt;=$HC$1-1,IF(HF56&lt;&gt;HF55,INDEX($M$6:$GK$185,1,HG56+1),INDEX($M$6:$GK$185,MIN(HG56,HG55)+1,MAX(HG56,HG55)+1))+IF(HF56&lt;&gt;HF57,INDEX($M$6:$GK$185,1,HG56+1),0),"")</f>
        <v/>
      </c>
      <c r="HI56" s="50" t="str">
        <f t="shared" ca="1" si="76"/>
        <v/>
      </c>
      <c r="HJ56" s="49"/>
      <c r="HK56" s="49"/>
      <c r="HL56" s="49"/>
      <c r="HM56" s="49"/>
      <c r="HP56" s="161">
        <v>51</v>
      </c>
      <c r="HQ56" s="163" t="str">
        <f t="shared" ref="HQ56:HQ119" si="88">IF(AND(ISNUMBER(HP56),ISNUMBER(FIND(","&amp;HP56&amp;",",$HS$3))), IF(HP56=$HQ$3,"N/A",SUBSTITUTE($HS$3,","&amp;$HQ$3&amp;",",","&amp;-HP56&amp;",",1)),"")</f>
        <v>,-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6" s="164" t="str">
        <f t="shared" ref="HR56:HR119" si="89">IF(ISNUMBER(HP56), IF(ISNUMBER(FIND("N/A",HQ56)),"N/A",SUBSTITUTE(HQ56,","&amp;HP56&amp;",",","&amp;$HQ$3&amp;",")), " ")</f>
        <v>,-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1,52,10,3,4,99,101,25,22,34,21,35,32,26,130,136,135,150,151,149,148,144,143,142,171,170,169,168,167,166,165,159,155,154,31,24,23,45,33,49,46,44,43,53,48,47,41,40,42,39,38,</v>
      </c>
      <c r="HS56" s="105" t="str">
        <f t="shared" ref="HS56:HS119" si="90">IF(ISNUMBER(HP56),IF(ISNUMBER(FIND("N/A",HR56)),"N/A",SUBSTITUTE(SUBSTITUTE(SUBSTITUTE(HR56,"-",""),",","",1),",","",$HT$1)),"")</f>
        <v>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1,52,10,3,4,99,101,25,22,34,21,35,32,26,130,136,135,150,151,149,148,144,143,142,171,170,169,168,167,166,165,159,155,154,31,24,23,45,33,49,46,44,43,53,48,47,41,40,42,39,38,</v>
      </c>
      <c r="HT56" s="143" t="str">
        <v>1399986,1.25,0</v>
      </c>
      <c r="HU56" s="161">
        <f t="shared" si="77"/>
        <v>8</v>
      </c>
      <c r="HV56" s="161">
        <f t="shared" si="78"/>
        <v>13</v>
      </c>
      <c r="HW56" s="161">
        <f t="shared" si="79"/>
        <v>1399986</v>
      </c>
      <c r="HX56" s="161">
        <f t="shared" si="80"/>
        <v>1.25</v>
      </c>
      <c r="HY56" s="161">
        <f t="shared" si="81"/>
        <v>0</v>
      </c>
      <c r="HZ56" s="161">
        <f t="shared" si="82"/>
        <v>1399986</v>
      </c>
      <c r="IA56" s="174">
        <f t="shared" si="28"/>
        <v>99999</v>
      </c>
      <c r="IB56" s="173">
        <f t="shared" si="29"/>
        <v>99999</v>
      </c>
      <c r="IC56" s="56" t="e">
        <f t="shared" si="83"/>
        <v>#VALUE!</v>
      </c>
      <c r="ID56" s="167" t="str">
        <f t="shared" si="31"/>
        <v>-</v>
      </c>
      <c r="IE56" s="186" t="str">
        <f t="shared" si="32"/>
        <v>-</v>
      </c>
      <c r="IJ56" s="121">
        <f t="shared" si="84"/>
        <v>99999</v>
      </c>
      <c r="IK56" s="1">
        <f t="shared" si="85"/>
        <v>99999</v>
      </c>
      <c r="IL56" s="56" t="str">
        <f t="shared" si="86"/>
        <v>-</v>
      </c>
    </row>
    <row r="57" spans="1:246" ht="16" thickBot="1" x14ac:dyDescent="0.25">
      <c r="A57" s="64"/>
      <c r="B57" s="1">
        <v>52</v>
      </c>
      <c r="K57" s="9">
        <v>51</v>
      </c>
      <c r="L57" s="3">
        <v>51</v>
      </c>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280"/>
      <c r="AT57" s="280"/>
      <c r="AU57" s="280"/>
      <c r="AV57" s="280"/>
      <c r="AW57" s="280"/>
      <c r="AX57" s="280"/>
      <c r="AY57" s="280"/>
      <c r="AZ57" s="280"/>
      <c r="BA57" s="280"/>
      <c r="BB57" s="280"/>
      <c r="BC57" s="280"/>
      <c r="BD57" s="280"/>
      <c r="BE57" s="280"/>
      <c r="BF57" s="280"/>
      <c r="BG57" s="280"/>
      <c r="BH57" s="280"/>
      <c r="BI57" s="280"/>
      <c r="BJ57" s="280"/>
      <c r="BK57" s="280"/>
      <c r="BL57" s="101" t="s">
        <v>17</v>
      </c>
      <c r="BM57" s="278">
        <v>99999</v>
      </c>
      <c r="BN57" s="278">
        <v>99999</v>
      </c>
      <c r="BO57" s="278">
        <v>99999</v>
      </c>
      <c r="BP57" s="278">
        <v>99999</v>
      </c>
      <c r="BQ57" s="278">
        <v>99999</v>
      </c>
      <c r="BR57" s="278">
        <v>99999</v>
      </c>
      <c r="BS57" s="278">
        <v>99999</v>
      </c>
      <c r="BT57" s="278">
        <v>99999</v>
      </c>
      <c r="BU57" s="278">
        <v>99999</v>
      </c>
      <c r="BV57" s="278">
        <v>99999</v>
      </c>
      <c r="BW57" s="278">
        <v>99999</v>
      </c>
      <c r="BX57" s="278">
        <v>99999</v>
      </c>
      <c r="BY57" s="278">
        <v>99999</v>
      </c>
      <c r="BZ57" s="278">
        <v>99999</v>
      </c>
      <c r="CA57" s="278">
        <v>99999</v>
      </c>
      <c r="CB57" s="278">
        <v>99999</v>
      </c>
      <c r="CC57" s="278">
        <v>99999</v>
      </c>
      <c r="CD57" s="278">
        <v>99999</v>
      </c>
      <c r="CE57" s="278">
        <v>99999</v>
      </c>
      <c r="CF57" s="278">
        <v>99999</v>
      </c>
      <c r="CG57" s="278">
        <v>99999</v>
      </c>
      <c r="CH57" s="278">
        <v>99999</v>
      </c>
      <c r="CI57" s="278">
        <v>99999</v>
      </c>
      <c r="CJ57" s="278">
        <v>99999</v>
      </c>
      <c r="CK57" s="278">
        <v>99999</v>
      </c>
      <c r="CL57" s="278">
        <v>99999</v>
      </c>
      <c r="CM57" s="278">
        <v>99999</v>
      </c>
      <c r="CN57" s="278">
        <v>99999</v>
      </c>
      <c r="CO57" s="278">
        <v>99999</v>
      </c>
      <c r="CP57" s="278">
        <v>99999</v>
      </c>
      <c r="CQ57" s="278">
        <v>99999</v>
      </c>
      <c r="CR57" s="278">
        <v>99999</v>
      </c>
      <c r="CS57" s="278">
        <v>99999</v>
      </c>
      <c r="CT57" s="278">
        <v>99999</v>
      </c>
      <c r="CU57" s="278">
        <v>99999</v>
      </c>
      <c r="CV57" s="278">
        <v>99999</v>
      </c>
      <c r="CW57" s="278">
        <v>99999</v>
      </c>
      <c r="CX57" s="278">
        <v>99999</v>
      </c>
      <c r="CY57" s="278">
        <v>99999</v>
      </c>
      <c r="CZ57" s="278">
        <v>99999</v>
      </c>
      <c r="DA57" s="278">
        <v>99999</v>
      </c>
      <c r="DB57" s="278">
        <v>99999</v>
      </c>
      <c r="DC57" s="278">
        <v>99999</v>
      </c>
      <c r="DD57" s="278">
        <v>99999</v>
      </c>
      <c r="DE57" s="278">
        <v>99999</v>
      </c>
      <c r="DF57" s="278">
        <v>99999</v>
      </c>
      <c r="DG57" s="278">
        <v>99999</v>
      </c>
      <c r="DH57" s="278">
        <v>99999</v>
      </c>
      <c r="DI57" s="278">
        <v>99999</v>
      </c>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278"/>
      <c r="FN57" s="278"/>
      <c r="FO57" s="278"/>
      <c r="FP57" s="278"/>
      <c r="FQ57" s="278"/>
      <c r="FR57" s="278"/>
      <c r="FS57" s="278"/>
      <c r="FT57" s="278"/>
      <c r="FU57" s="278"/>
      <c r="FV57" s="278"/>
      <c r="FW57" s="278"/>
      <c r="FX57" s="278"/>
      <c r="FY57" s="278"/>
      <c r="FZ57" s="278"/>
      <c r="GA57" s="278"/>
      <c r="GB57" s="278"/>
      <c r="GC57" s="278"/>
      <c r="GD57" s="278"/>
      <c r="GE57" s="278"/>
      <c r="GF57" s="278"/>
      <c r="GG57" s="278"/>
      <c r="GH57" s="278"/>
      <c r="GI57" s="150">
        <v>99999</v>
      </c>
      <c r="GJ57" s="150">
        <v>99999</v>
      </c>
      <c r="GK57" s="150">
        <v>99999</v>
      </c>
      <c r="GL57" s="48">
        <v>51</v>
      </c>
      <c r="GM57" s="49"/>
      <c r="GN57" s="99">
        <f t="shared" si="53"/>
        <v>189</v>
      </c>
      <c r="GO57" s="99">
        <f t="shared" si="39"/>
        <v>191</v>
      </c>
      <c r="GP57" s="50"/>
      <c r="GQ57" s="101" t="str">
        <f t="shared" si="50"/>
        <v>116</v>
      </c>
      <c r="GR57" s="104" t="str">
        <f t="shared" si="40"/>
        <v>117</v>
      </c>
      <c r="GS57" s="50">
        <f t="shared" si="10"/>
        <v>52</v>
      </c>
      <c r="GT57" s="7"/>
      <c r="GU57" s="175" t="str">
        <f t="shared" si="87"/>
        <v>1,2,98,70,68,67,66,65,60,63,64,62,61,158,156,157,177,161,160,162,176,175,174,163,164,172,173,140,141,145,146,147,137,138,139,153,69,152,55,56,54,57,127,109,110,111,112,114,113,115,116,100,117,118,119,120,123,122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7" s="241" t="str">
        <v>1199993.14,2.5,0</v>
      </c>
      <c r="GW57" s="101">
        <f t="shared" si="70"/>
        <v>11</v>
      </c>
      <c r="GX57" s="101">
        <f t="shared" si="71"/>
        <v>15</v>
      </c>
      <c r="GY57" s="167">
        <f t="shared" si="72"/>
        <v>1199993.1399999999</v>
      </c>
      <c r="GZ57" s="99">
        <f t="shared" si="73"/>
        <v>2.5</v>
      </c>
      <c r="HA57" s="99">
        <f t="shared" si="74"/>
        <v>0</v>
      </c>
      <c r="HB57" s="248" t="str">
        <f t="shared" si="75"/>
        <v>-</v>
      </c>
      <c r="HC57" s="49"/>
      <c r="HD57" s="246" t="str">
        <f t="shared" si="14"/>
        <v/>
      </c>
      <c r="HE57" s="50">
        <v>52</v>
      </c>
      <c r="HF57" s="173" t="str">
        <f t="shared" si="15"/>
        <v/>
      </c>
      <c r="HG57" s="101" t="str">
        <f t="shared" si="69"/>
        <v/>
      </c>
      <c r="HH57" s="267" t="str" cm="1">
        <f t="array" ref="HH57">IF(HE57&lt;=$HC$1-1,IF(HF57&lt;&gt;HF56,INDEX($M$6:$GK$185,1,HG57+1),INDEX($M$6:$GK$185,MIN(HG57,HG56)+1,MAX(HG57,HG56)+1))+IF(HF57&lt;&gt;HF58,INDEX($M$6:$GK$185,1,HG57+1),0),"")</f>
        <v/>
      </c>
      <c r="HI57" s="50" t="str">
        <f t="shared" ca="1" si="76"/>
        <v/>
      </c>
      <c r="HJ57" s="49"/>
      <c r="HK57" s="49"/>
      <c r="HL57" s="49"/>
      <c r="HM57" s="49"/>
      <c r="HP57" s="161">
        <v>52</v>
      </c>
      <c r="HQ57" s="163" t="str">
        <f t="shared" si="88"/>
        <v>,-52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7" s="164" t="str">
        <f t="shared" si="89"/>
        <v>,-52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1,10,3,4,99,101,25,22,34,21,35,32,26,130,136,135,150,151,149,148,144,143,142,171,170,169,168,167,166,165,159,155,154,31,24,23,45,33,49,46,44,43,53,48,47,41,40,42,39,38,</v>
      </c>
      <c r="HS57" s="105" t="str">
        <f t="shared" si="90"/>
        <v>52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1,10,3,4,99,101,25,22,34,21,35,32,26,130,136,135,150,151,149,148,144,143,142,171,170,169,168,167,166,165,159,155,154,31,24,23,45,33,49,46,44,43,53,48,47,41,40,42,39,38,</v>
      </c>
      <c r="HT57" s="143" t="str">
        <v>1399986,1.25,0</v>
      </c>
      <c r="HU57" s="161">
        <f t="shared" si="77"/>
        <v>8</v>
      </c>
      <c r="HV57" s="161">
        <f t="shared" si="78"/>
        <v>13</v>
      </c>
      <c r="HW57" s="161">
        <f t="shared" si="79"/>
        <v>1399986</v>
      </c>
      <c r="HX57" s="161">
        <f t="shared" si="80"/>
        <v>1.25</v>
      </c>
      <c r="HY57" s="161">
        <f t="shared" si="81"/>
        <v>0</v>
      </c>
      <c r="HZ57" s="161">
        <f t="shared" si="82"/>
        <v>1399986</v>
      </c>
      <c r="IA57" s="174">
        <f t="shared" si="28"/>
        <v>99999</v>
      </c>
      <c r="IB57" s="173">
        <f t="shared" si="29"/>
        <v>99999</v>
      </c>
      <c r="IC57" s="56" t="e">
        <f t="shared" ref="IC57:IC58" si="91">IF(IB57="-", "-", FIND(CHAR(1),SUBSTITUTE(IB57," ",CHAR(1),1)))</f>
        <v>#VALUE!</v>
      </c>
      <c r="ID57" s="167" t="str">
        <f t="shared" si="31"/>
        <v>-</v>
      </c>
      <c r="IE57" s="186" t="str">
        <f t="shared" si="32"/>
        <v>-</v>
      </c>
      <c r="IJ57" s="121">
        <f t="shared" si="84"/>
        <v>99999</v>
      </c>
      <c r="IK57" s="1">
        <f t="shared" si="85"/>
        <v>99999</v>
      </c>
      <c r="IL57" s="56" t="str">
        <f t="shared" si="86"/>
        <v>-</v>
      </c>
    </row>
    <row r="58" spans="1:246" ht="16" thickBot="1" x14ac:dyDescent="0.25">
      <c r="A58" s="64"/>
      <c r="B58" s="1">
        <v>53</v>
      </c>
      <c r="K58" s="9">
        <v>52</v>
      </c>
      <c r="L58" s="3">
        <v>52</v>
      </c>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280"/>
      <c r="AT58" s="280"/>
      <c r="AU58" s="280"/>
      <c r="AV58" s="280"/>
      <c r="AW58" s="280"/>
      <c r="AX58" s="280"/>
      <c r="AY58" s="280"/>
      <c r="AZ58" s="280"/>
      <c r="BA58" s="280"/>
      <c r="BB58" s="280"/>
      <c r="BC58" s="280"/>
      <c r="BD58" s="280"/>
      <c r="BE58" s="280"/>
      <c r="BF58" s="280"/>
      <c r="BG58" s="280"/>
      <c r="BH58" s="280"/>
      <c r="BI58" s="280"/>
      <c r="BJ58" s="280"/>
      <c r="BK58" s="280"/>
      <c r="BL58" s="101"/>
      <c r="BM58" s="101" t="s">
        <v>17</v>
      </c>
      <c r="BN58" s="278">
        <v>99999</v>
      </c>
      <c r="BO58" s="278">
        <v>99999</v>
      </c>
      <c r="BP58" s="278">
        <v>99999</v>
      </c>
      <c r="BQ58" s="278">
        <v>99999</v>
      </c>
      <c r="BR58" s="278">
        <v>99999</v>
      </c>
      <c r="BS58" s="278">
        <v>99999</v>
      </c>
      <c r="BT58" s="278">
        <v>99999</v>
      </c>
      <c r="BU58" s="278">
        <v>99999</v>
      </c>
      <c r="BV58" s="278">
        <v>99999</v>
      </c>
      <c r="BW58" s="278">
        <v>99999</v>
      </c>
      <c r="BX58" s="278">
        <v>99999</v>
      </c>
      <c r="BY58" s="278">
        <v>99999</v>
      </c>
      <c r="BZ58" s="278">
        <v>99999</v>
      </c>
      <c r="CA58" s="278">
        <v>99999</v>
      </c>
      <c r="CB58" s="278">
        <v>99999</v>
      </c>
      <c r="CC58" s="278">
        <v>99999</v>
      </c>
      <c r="CD58" s="278">
        <v>99999</v>
      </c>
      <c r="CE58" s="278">
        <v>99999</v>
      </c>
      <c r="CF58" s="278">
        <v>99999</v>
      </c>
      <c r="CG58" s="278">
        <v>99999</v>
      </c>
      <c r="CH58" s="278">
        <v>99999</v>
      </c>
      <c r="CI58" s="278">
        <v>99999</v>
      </c>
      <c r="CJ58" s="278">
        <v>99999</v>
      </c>
      <c r="CK58" s="278">
        <v>99999</v>
      </c>
      <c r="CL58" s="278">
        <v>99999</v>
      </c>
      <c r="CM58" s="278">
        <v>99999</v>
      </c>
      <c r="CN58" s="278">
        <v>99999</v>
      </c>
      <c r="CO58" s="278">
        <v>99999</v>
      </c>
      <c r="CP58" s="278">
        <v>99999</v>
      </c>
      <c r="CQ58" s="278">
        <v>99999</v>
      </c>
      <c r="CR58" s="278">
        <v>99999</v>
      </c>
      <c r="CS58" s="278">
        <v>99999</v>
      </c>
      <c r="CT58" s="278">
        <v>99999</v>
      </c>
      <c r="CU58" s="278">
        <v>99999</v>
      </c>
      <c r="CV58" s="278">
        <v>99999</v>
      </c>
      <c r="CW58" s="278">
        <v>99999</v>
      </c>
      <c r="CX58" s="278">
        <v>99999</v>
      </c>
      <c r="CY58" s="278">
        <v>99999</v>
      </c>
      <c r="CZ58" s="278">
        <v>99999</v>
      </c>
      <c r="DA58" s="278">
        <v>99999</v>
      </c>
      <c r="DB58" s="278">
        <v>99999</v>
      </c>
      <c r="DC58" s="278">
        <v>99999</v>
      </c>
      <c r="DD58" s="278">
        <v>99999</v>
      </c>
      <c r="DE58" s="278">
        <v>99999</v>
      </c>
      <c r="DF58" s="278">
        <v>99999</v>
      </c>
      <c r="DG58" s="278">
        <v>99999</v>
      </c>
      <c r="DH58" s="278">
        <v>99999</v>
      </c>
      <c r="DI58" s="278">
        <v>99999</v>
      </c>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c r="GH58" s="278"/>
      <c r="GI58" s="150">
        <v>99999</v>
      </c>
      <c r="GJ58" s="150">
        <v>99999</v>
      </c>
      <c r="GK58" s="150">
        <v>99999</v>
      </c>
      <c r="GL58" s="48">
        <v>52</v>
      </c>
      <c r="GM58" s="49"/>
      <c r="GN58" s="99">
        <f t="shared" si="53"/>
        <v>193</v>
      </c>
      <c r="GO58" s="99">
        <f t="shared" si="39"/>
        <v>195</v>
      </c>
      <c r="GP58" s="50"/>
      <c r="GQ58" s="101" t="str">
        <f t="shared" si="50"/>
        <v>117</v>
      </c>
      <c r="GR58" s="104" t="str">
        <f t="shared" si="40"/>
        <v>118</v>
      </c>
      <c r="GS58" s="50">
        <f t="shared" si="10"/>
        <v>53</v>
      </c>
      <c r="GT58" s="7"/>
      <c r="GU58" s="175" t="str">
        <f t="shared" si="87"/>
        <v>1,2,98,70,68,67,66,65,60,63,64,62,61,158,156,157,177,161,160,162,176,175,174,163,164,172,173,140,141,145,146,147,137,138,139,153,69,152,55,56,54,57,127,109,110,111,112,114,113,115,116,117,100,118,119,120,123,122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8" s="241" t="str">
        <v>1199993.14,2.5,0</v>
      </c>
      <c r="GW58" s="101">
        <f t="shared" si="70"/>
        <v>11</v>
      </c>
      <c r="GX58" s="101">
        <f t="shared" si="71"/>
        <v>15</v>
      </c>
      <c r="GY58" s="167">
        <f t="shared" si="72"/>
        <v>1199993.1399999999</v>
      </c>
      <c r="GZ58" s="99">
        <f t="shared" si="73"/>
        <v>2.5</v>
      </c>
      <c r="HA58" s="99">
        <f t="shared" si="74"/>
        <v>0</v>
      </c>
      <c r="HB58" s="248" t="str">
        <f t="shared" si="75"/>
        <v>-</v>
      </c>
      <c r="HC58" s="49"/>
      <c r="HD58" s="246" t="str">
        <f t="shared" si="14"/>
        <v/>
      </c>
      <c r="HE58" s="50">
        <v>53</v>
      </c>
      <c r="HF58" s="173" t="str">
        <f t="shared" si="15"/>
        <v/>
      </c>
      <c r="HG58" s="101" t="str">
        <f t="shared" si="69"/>
        <v/>
      </c>
      <c r="HH58" s="267" t="str" cm="1">
        <f t="array" ref="HH58">IF(HE58&lt;=$HC$1-1,IF(HF58&lt;&gt;HF57,INDEX($M$6:$GK$185,1,HG58+1),INDEX($M$6:$GK$185,MIN(HG58,HG57)+1,MAX(HG58,HG57)+1))+IF(HF58&lt;&gt;HF59,INDEX($M$6:$GK$185,1,HG58+1),0),"")</f>
        <v/>
      </c>
      <c r="HI58" s="50" t="str">
        <f t="shared" ca="1" si="76"/>
        <v/>
      </c>
      <c r="HJ58" s="49"/>
      <c r="HK58" s="49"/>
      <c r="HL58" s="49"/>
      <c r="HM58" s="49"/>
      <c r="HP58" s="161">
        <v>53</v>
      </c>
      <c r="HQ58" s="163" t="str">
        <f t="shared" si="88"/>
        <v>,-53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8" s="164" t="str">
        <f t="shared" si="89"/>
        <v>,-53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1,48,47,41,40,42,39,38,</v>
      </c>
      <c r="HS58" s="105" t="str">
        <f t="shared" si="90"/>
        <v>53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1,48,47,41,40,42,39,38,</v>
      </c>
      <c r="HT58" s="143" t="str">
        <v>1399986,1.25,0</v>
      </c>
      <c r="HU58" s="161">
        <f t="shared" si="77"/>
        <v>8</v>
      </c>
      <c r="HV58" s="161">
        <f t="shared" si="78"/>
        <v>13</v>
      </c>
      <c r="HW58" s="161">
        <f t="shared" si="79"/>
        <v>1399986</v>
      </c>
      <c r="HX58" s="161">
        <f t="shared" si="80"/>
        <v>1.25</v>
      </c>
      <c r="HY58" s="161">
        <f t="shared" si="81"/>
        <v>0</v>
      </c>
      <c r="HZ58" s="161">
        <f t="shared" si="82"/>
        <v>1399986</v>
      </c>
      <c r="IA58" s="174">
        <f t="shared" si="28"/>
        <v>99999</v>
      </c>
      <c r="IB58" s="173">
        <f t="shared" si="29"/>
        <v>99999</v>
      </c>
      <c r="IC58" s="56" t="e">
        <f t="shared" si="91"/>
        <v>#VALUE!</v>
      </c>
      <c r="ID58" s="167" t="str">
        <f t="shared" si="31"/>
        <v>-</v>
      </c>
      <c r="IE58" s="186" t="str">
        <f t="shared" si="32"/>
        <v>-</v>
      </c>
      <c r="IJ58" s="121">
        <f t="shared" si="84"/>
        <v>99999</v>
      </c>
      <c r="IK58" s="1">
        <f t="shared" si="85"/>
        <v>99999</v>
      </c>
      <c r="IL58" s="56" t="str">
        <f t="shared" si="86"/>
        <v>-</v>
      </c>
    </row>
    <row r="59" spans="1:246" ht="16" thickBot="1" x14ac:dyDescent="0.25">
      <c r="A59" s="64"/>
      <c r="B59" s="1">
        <v>54</v>
      </c>
      <c r="K59" s="9">
        <v>53</v>
      </c>
      <c r="L59" s="3">
        <v>53</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280"/>
      <c r="AT59" s="280"/>
      <c r="AU59" s="280"/>
      <c r="AV59" s="280"/>
      <c r="AW59" s="280"/>
      <c r="AX59" s="280"/>
      <c r="AY59" s="280"/>
      <c r="AZ59" s="280"/>
      <c r="BA59" s="280"/>
      <c r="BB59" s="280"/>
      <c r="BC59" s="280"/>
      <c r="BD59" s="280"/>
      <c r="BE59" s="280"/>
      <c r="BF59" s="280"/>
      <c r="BG59" s="280"/>
      <c r="BH59" s="280"/>
      <c r="BI59" s="280"/>
      <c r="BJ59" s="280"/>
      <c r="BK59" s="280"/>
      <c r="BL59" s="101"/>
      <c r="BM59" s="101"/>
      <c r="BN59" s="101" t="s">
        <v>17</v>
      </c>
      <c r="BO59" s="278">
        <v>99999</v>
      </c>
      <c r="BP59" s="278">
        <v>99999</v>
      </c>
      <c r="BQ59" s="278">
        <v>99999</v>
      </c>
      <c r="BR59" s="278">
        <v>99999</v>
      </c>
      <c r="BS59" s="278">
        <v>99999</v>
      </c>
      <c r="BT59" s="278">
        <v>99999</v>
      </c>
      <c r="BU59" s="278">
        <v>99999</v>
      </c>
      <c r="BV59" s="278">
        <v>99999</v>
      </c>
      <c r="BW59" s="278">
        <v>99999</v>
      </c>
      <c r="BX59" s="278">
        <v>99999</v>
      </c>
      <c r="BY59" s="278">
        <v>99999</v>
      </c>
      <c r="BZ59" s="278">
        <v>99999</v>
      </c>
      <c r="CA59" s="278">
        <v>99999</v>
      </c>
      <c r="CB59" s="278">
        <v>99999</v>
      </c>
      <c r="CC59" s="278">
        <v>99999</v>
      </c>
      <c r="CD59" s="278">
        <v>99999</v>
      </c>
      <c r="CE59" s="278">
        <v>99999</v>
      </c>
      <c r="CF59" s="278">
        <v>99999</v>
      </c>
      <c r="CG59" s="278">
        <v>99999</v>
      </c>
      <c r="CH59" s="278">
        <v>99999</v>
      </c>
      <c r="CI59" s="278">
        <v>99999</v>
      </c>
      <c r="CJ59" s="278">
        <v>99999</v>
      </c>
      <c r="CK59" s="278">
        <v>99999</v>
      </c>
      <c r="CL59" s="278">
        <v>99999</v>
      </c>
      <c r="CM59" s="278">
        <v>99999</v>
      </c>
      <c r="CN59" s="278">
        <v>99999</v>
      </c>
      <c r="CO59" s="278">
        <v>99999</v>
      </c>
      <c r="CP59" s="278">
        <v>99999</v>
      </c>
      <c r="CQ59" s="278">
        <v>99999</v>
      </c>
      <c r="CR59" s="278">
        <v>99999</v>
      </c>
      <c r="CS59" s="278">
        <v>99999</v>
      </c>
      <c r="CT59" s="278">
        <v>99999</v>
      </c>
      <c r="CU59" s="278">
        <v>99999</v>
      </c>
      <c r="CV59" s="278">
        <v>99999</v>
      </c>
      <c r="CW59" s="278">
        <v>99999</v>
      </c>
      <c r="CX59" s="278">
        <v>99999</v>
      </c>
      <c r="CY59" s="278">
        <v>99999</v>
      </c>
      <c r="CZ59" s="278">
        <v>99999</v>
      </c>
      <c r="DA59" s="278">
        <v>99999</v>
      </c>
      <c r="DB59" s="278">
        <v>99999</v>
      </c>
      <c r="DC59" s="278">
        <v>99999</v>
      </c>
      <c r="DD59" s="278">
        <v>99999</v>
      </c>
      <c r="DE59" s="278">
        <v>99999</v>
      </c>
      <c r="DF59" s="278">
        <v>99999</v>
      </c>
      <c r="DG59" s="278">
        <v>99999</v>
      </c>
      <c r="DH59" s="278">
        <v>99999</v>
      </c>
      <c r="DI59" s="278">
        <v>99999</v>
      </c>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c r="GH59" s="278"/>
      <c r="GI59" s="150">
        <v>99999</v>
      </c>
      <c r="GJ59" s="150">
        <v>99999</v>
      </c>
      <c r="GK59" s="150">
        <v>99999</v>
      </c>
      <c r="GL59" s="48">
        <v>53</v>
      </c>
      <c r="GM59" s="49"/>
      <c r="GN59" s="99">
        <f t="shared" si="53"/>
        <v>197</v>
      </c>
      <c r="GO59" s="99">
        <f t="shared" si="39"/>
        <v>199</v>
      </c>
      <c r="GP59" s="50"/>
      <c r="GQ59" s="101" t="str">
        <f t="shared" si="50"/>
        <v>118</v>
      </c>
      <c r="GR59" s="104" t="str">
        <f t="shared" si="40"/>
        <v>119</v>
      </c>
      <c r="GS59" s="50">
        <f t="shared" si="10"/>
        <v>54</v>
      </c>
      <c r="GT59" s="7"/>
      <c r="GU59" s="175" t="str">
        <f t="shared" si="87"/>
        <v>1,2,98,70,68,67,66,65,60,63,64,62,61,158,156,157,177,161,160,162,176,175,174,163,164,172,173,140,141,145,146,147,137,138,139,153,69,152,55,56,54,57,127,109,110,111,112,114,113,115,116,117,118,100,119,120,123,122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59" s="241" t="str">
        <v>1199993.14,2.5,0</v>
      </c>
      <c r="GW59" s="101">
        <f t="shared" si="70"/>
        <v>11</v>
      </c>
      <c r="GX59" s="101">
        <f t="shared" si="71"/>
        <v>15</v>
      </c>
      <c r="GY59" s="167">
        <f t="shared" si="72"/>
        <v>1199993.1399999999</v>
      </c>
      <c r="GZ59" s="99">
        <f t="shared" si="73"/>
        <v>2.5</v>
      </c>
      <c r="HA59" s="99">
        <f t="shared" si="74"/>
        <v>0</v>
      </c>
      <c r="HB59" s="248" t="str">
        <f t="shared" si="75"/>
        <v>-</v>
      </c>
      <c r="HC59" s="49"/>
      <c r="HD59" s="246" t="str">
        <f t="shared" si="14"/>
        <v/>
      </c>
      <c r="HE59" s="50">
        <v>54</v>
      </c>
      <c r="HF59" s="173" t="str">
        <f t="shared" si="15"/>
        <v/>
      </c>
      <c r="HG59" s="101" t="str">
        <f t="shared" si="69"/>
        <v/>
      </c>
      <c r="HH59" s="267" t="str" cm="1">
        <f t="array" ref="HH59">IF(HE59&lt;=$HC$1-1,IF(HF59&lt;&gt;HF58,INDEX($M$6:$GK$185,1,HG59+1),INDEX($M$6:$GK$185,MIN(HG59,HG58)+1,MAX(HG59,HG58)+1))+IF(HF59&lt;&gt;HF60,INDEX($M$6:$GK$185,1,HG59+1),0),"")</f>
        <v/>
      </c>
      <c r="HI59" s="50" t="str">
        <f t="shared" ca="1" si="76"/>
        <v/>
      </c>
      <c r="HJ59" s="49"/>
      <c r="HK59" s="49"/>
      <c r="HL59" s="49"/>
      <c r="HM59" s="49"/>
      <c r="HP59" s="161">
        <v>54</v>
      </c>
      <c r="HQ59" s="163" t="str">
        <f t="shared" si="88"/>
        <v>,-54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59" s="164" t="str">
        <f t="shared" si="89"/>
        <v>,-54,2,98,70,68,67,66,65,60,63,64,62,61,158,156,157,177,161,160,162,176,175,174,163,164,172,173,140,141,145,146,147,137,138,139,153,69,152,55,56,1,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59" s="105" t="str">
        <f t="shared" si="90"/>
        <v>54,2,98,70,68,67,66,65,60,63,64,62,61,158,156,157,177,161,160,162,176,175,174,163,164,172,173,140,141,145,146,147,137,138,139,153,69,152,55,56,1,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59" s="143" t="str">
        <v>1399986,1.25,0</v>
      </c>
      <c r="HU59" s="161">
        <f t="shared" si="77"/>
        <v>8</v>
      </c>
      <c r="HV59" s="161">
        <f t="shared" si="78"/>
        <v>13</v>
      </c>
      <c r="HW59" s="161">
        <f t="shared" si="79"/>
        <v>1399986</v>
      </c>
      <c r="HX59" s="161">
        <f t="shared" si="80"/>
        <v>1.25</v>
      </c>
      <c r="HY59" s="161">
        <f t="shared" si="81"/>
        <v>0</v>
      </c>
      <c r="HZ59" s="161">
        <f t="shared" si="82"/>
        <v>1399986</v>
      </c>
      <c r="IA59" s="174">
        <f t="shared" ref="IA59:IA122" si="92">IF(HP59&lt;=$J$2,HP59,99999)</f>
        <v>99999</v>
      </c>
      <c r="IB59" s="173">
        <f t="shared" ref="IB59:IB122" si="93">IF(IJ59&lt;99999,IF($GQ$3&lt;&gt;IJ59,IB59,$GR$4),99999)</f>
        <v>99999</v>
      </c>
      <c r="IC59" s="56" t="e">
        <f t="shared" ref="IC59:IC122" si="94">IF(IB59="-", "-", FIND(CHAR(1),SUBSTITUTE(IB59," ",CHAR(1),1)))</f>
        <v>#VALUE!</v>
      </c>
      <c r="ID59" s="167" t="str">
        <f t="shared" ref="ID59:ID122" si="95">IF(IA59&lt;&gt;99999,_xlfn.NUMBERVALUE(MID(IB59,1,IC59-1)),"-")</f>
        <v>-</v>
      </c>
      <c r="IE59" s="186" t="str">
        <f t="shared" ref="IE59:IE122" si="96">IF(IA59=99999,"-",IF($GQ$3&lt;&gt;IA59,IE59,$GR$5))</f>
        <v>-</v>
      </c>
      <c r="IJ59" s="121">
        <f t="shared" si="84"/>
        <v>99999</v>
      </c>
      <c r="IK59" s="1">
        <f t="shared" si="85"/>
        <v>99999</v>
      </c>
      <c r="IL59" s="56" t="str">
        <f t="shared" si="86"/>
        <v>-</v>
      </c>
    </row>
    <row r="60" spans="1:246" ht="16" thickBot="1" x14ac:dyDescent="0.25">
      <c r="A60" s="64"/>
      <c r="B60" s="1">
        <v>55</v>
      </c>
      <c r="K60" s="9">
        <v>54</v>
      </c>
      <c r="L60" s="3">
        <v>54</v>
      </c>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280"/>
      <c r="AT60" s="280"/>
      <c r="AU60" s="280"/>
      <c r="AV60" s="280"/>
      <c r="AW60" s="280"/>
      <c r="AX60" s="280"/>
      <c r="AY60" s="280"/>
      <c r="AZ60" s="280"/>
      <c r="BA60" s="280"/>
      <c r="BB60" s="280"/>
      <c r="BC60" s="280"/>
      <c r="BD60" s="280"/>
      <c r="BE60" s="280"/>
      <c r="BF60" s="280"/>
      <c r="BG60" s="280"/>
      <c r="BH60" s="280"/>
      <c r="BI60" s="280"/>
      <c r="BJ60" s="280"/>
      <c r="BK60" s="280"/>
      <c r="BL60" s="101"/>
      <c r="BM60" s="101"/>
      <c r="BN60" s="101"/>
      <c r="BO60" s="101" t="s">
        <v>17</v>
      </c>
      <c r="BP60" s="278">
        <v>99999</v>
      </c>
      <c r="BQ60" s="278">
        <v>99999</v>
      </c>
      <c r="BR60" s="278">
        <v>99999</v>
      </c>
      <c r="BS60" s="278">
        <v>99999</v>
      </c>
      <c r="BT60" s="278">
        <v>99999</v>
      </c>
      <c r="BU60" s="278">
        <v>99999</v>
      </c>
      <c r="BV60" s="278">
        <v>99999</v>
      </c>
      <c r="BW60" s="278">
        <v>99999</v>
      </c>
      <c r="BX60" s="278">
        <v>99999</v>
      </c>
      <c r="BY60" s="278">
        <v>99999</v>
      </c>
      <c r="BZ60" s="278">
        <v>99999</v>
      </c>
      <c r="CA60" s="278">
        <v>99999</v>
      </c>
      <c r="CB60" s="278">
        <v>99999</v>
      </c>
      <c r="CC60" s="278">
        <v>99999</v>
      </c>
      <c r="CD60" s="278">
        <v>99999</v>
      </c>
      <c r="CE60" s="278">
        <v>99999</v>
      </c>
      <c r="CF60" s="278">
        <v>99999</v>
      </c>
      <c r="CG60" s="278">
        <v>99999</v>
      </c>
      <c r="CH60" s="278">
        <v>99999</v>
      </c>
      <c r="CI60" s="278">
        <v>99999</v>
      </c>
      <c r="CJ60" s="278">
        <v>99999</v>
      </c>
      <c r="CK60" s="278">
        <v>99999</v>
      </c>
      <c r="CL60" s="278">
        <v>99999</v>
      </c>
      <c r="CM60" s="278">
        <v>99999</v>
      </c>
      <c r="CN60" s="278">
        <v>99999</v>
      </c>
      <c r="CO60" s="278">
        <v>99999</v>
      </c>
      <c r="CP60" s="278">
        <v>99999</v>
      </c>
      <c r="CQ60" s="278">
        <v>99999</v>
      </c>
      <c r="CR60" s="278">
        <v>99999</v>
      </c>
      <c r="CS60" s="278">
        <v>99999</v>
      </c>
      <c r="CT60" s="278">
        <v>99999</v>
      </c>
      <c r="CU60" s="278">
        <v>99999</v>
      </c>
      <c r="CV60" s="278">
        <v>99999</v>
      </c>
      <c r="CW60" s="278">
        <v>99999</v>
      </c>
      <c r="CX60" s="278">
        <v>99999</v>
      </c>
      <c r="CY60" s="278">
        <v>99999</v>
      </c>
      <c r="CZ60" s="278">
        <v>99999</v>
      </c>
      <c r="DA60" s="278">
        <v>99999</v>
      </c>
      <c r="DB60" s="278">
        <v>99999</v>
      </c>
      <c r="DC60" s="278">
        <v>99999</v>
      </c>
      <c r="DD60" s="278">
        <v>99999</v>
      </c>
      <c r="DE60" s="278">
        <v>99999</v>
      </c>
      <c r="DF60" s="278">
        <v>99999</v>
      </c>
      <c r="DG60" s="278">
        <v>99999</v>
      </c>
      <c r="DH60" s="278">
        <v>99999</v>
      </c>
      <c r="DI60" s="278">
        <v>99999</v>
      </c>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278"/>
      <c r="EK60" s="278"/>
      <c r="EL60" s="278"/>
      <c r="EM60" s="278"/>
      <c r="EN60" s="278"/>
      <c r="EO60" s="278"/>
      <c r="EP60" s="278"/>
      <c r="EQ60" s="278"/>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c r="GH60" s="278"/>
      <c r="GI60" s="150">
        <v>99999</v>
      </c>
      <c r="GJ60" s="150">
        <v>99999</v>
      </c>
      <c r="GK60" s="150">
        <v>99999</v>
      </c>
      <c r="GL60" s="48">
        <v>54</v>
      </c>
      <c r="GM60" s="49"/>
      <c r="GN60" s="99">
        <f t="shared" si="53"/>
        <v>201</v>
      </c>
      <c r="GO60" s="99">
        <f t="shared" si="39"/>
        <v>203</v>
      </c>
      <c r="GP60" s="50"/>
      <c r="GQ60" s="101" t="str">
        <f t="shared" si="50"/>
        <v>119</v>
      </c>
      <c r="GR60" s="104" t="str">
        <f t="shared" si="40"/>
        <v>120</v>
      </c>
      <c r="GS60" s="50">
        <f t="shared" si="10"/>
        <v>55</v>
      </c>
      <c r="GT60" s="7"/>
      <c r="GU60" s="175" t="str">
        <f t="shared" si="87"/>
        <v>1,2,98,70,68,67,66,65,60,63,64,62,61,158,156,157,177,161,160,162,176,175,174,163,164,172,173,140,141,145,146,147,137,138,139,153,69,152,55,56,54,57,127,109,110,111,112,114,113,115,116,117,118,119,100,120,123,122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60" s="241" t="str">
        <v>1199993.14,2.5,0</v>
      </c>
      <c r="GW60" s="101">
        <f t="shared" si="70"/>
        <v>11</v>
      </c>
      <c r="GX60" s="101">
        <f t="shared" si="71"/>
        <v>15</v>
      </c>
      <c r="GY60" s="167">
        <f t="shared" si="72"/>
        <v>1199993.1399999999</v>
      </c>
      <c r="GZ60" s="99">
        <f t="shared" si="73"/>
        <v>2.5</v>
      </c>
      <c r="HA60" s="99">
        <f t="shared" si="74"/>
        <v>0</v>
      </c>
      <c r="HB60" s="248" t="str">
        <f t="shared" si="75"/>
        <v>-</v>
      </c>
      <c r="HC60" s="49"/>
      <c r="HD60" s="246" t="str">
        <f t="shared" si="14"/>
        <v/>
      </c>
      <c r="HE60" s="50">
        <v>55</v>
      </c>
      <c r="HF60" s="173" t="str">
        <f t="shared" si="15"/>
        <v/>
      </c>
      <c r="HG60" s="101" t="str">
        <f t="shared" si="69"/>
        <v/>
      </c>
      <c r="HH60" s="267" t="str" cm="1">
        <f t="array" ref="HH60">IF(HE60&lt;=$HC$1-1,IF(HF60&lt;&gt;HF59,INDEX($M$6:$GK$185,1,HG60+1),INDEX($M$6:$GK$185,MIN(HG60,HG59)+1,MAX(HG60,HG59)+1))+IF(HF60&lt;&gt;HF61,INDEX($M$6:$GK$185,1,HG60+1),0),"")</f>
        <v/>
      </c>
      <c r="HI60" s="50" t="str">
        <f t="shared" ca="1" si="76"/>
        <v/>
      </c>
      <c r="HJ60" s="49"/>
      <c r="HK60" s="49"/>
      <c r="HL60" s="49"/>
      <c r="HM60" s="49"/>
      <c r="HP60" s="161">
        <v>55</v>
      </c>
      <c r="HQ60" s="163" t="str">
        <f t="shared" si="88"/>
        <v>,-55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0" s="164" t="str">
        <f t="shared" si="89"/>
        <v>,-55,2,98,70,68,67,66,65,60,63,64,62,61,158,156,157,177,161,160,162,176,175,174,163,164,172,173,140,141,145,146,147,137,138,139,153,69,152,1,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0" s="105" t="str">
        <f t="shared" si="90"/>
        <v>55,2,98,70,68,67,66,65,60,63,64,62,61,158,156,157,177,161,160,162,176,175,174,163,164,172,173,140,141,145,146,147,137,138,139,153,69,152,1,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0" s="143" t="str">
        <v>1399986,1.25,0</v>
      </c>
      <c r="HU60" s="161">
        <f t="shared" si="77"/>
        <v>8</v>
      </c>
      <c r="HV60" s="161">
        <f t="shared" si="78"/>
        <v>13</v>
      </c>
      <c r="HW60" s="161">
        <f t="shared" si="79"/>
        <v>1399986</v>
      </c>
      <c r="HX60" s="161">
        <f t="shared" si="80"/>
        <v>1.25</v>
      </c>
      <c r="HY60" s="161">
        <f t="shared" si="81"/>
        <v>0</v>
      </c>
      <c r="HZ60" s="161">
        <f t="shared" si="82"/>
        <v>1399986</v>
      </c>
      <c r="IA60" s="174">
        <f t="shared" si="92"/>
        <v>99999</v>
      </c>
      <c r="IB60" s="173">
        <f t="shared" si="93"/>
        <v>99999</v>
      </c>
      <c r="IC60" s="56" t="e">
        <f t="shared" si="94"/>
        <v>#VALUE!</v>
      </c>
      <c r="ID60" s="167" t="str">
        <f t="shared" si="95"/>
        <v>-</v>
      </c>
      <c r="IE60" s="186" t="str">
        <f t="shared" si="96"/>
        <v>-</v>
      </c>
      <c r="IJ60" s="121">
        <f t="shared" si="84"/>
        <v>99999</v>
      </c>
      <c r="IK60" s="1">
        <f t="shared" si="85"/>
        <v>99999</v>
      </c>
      <c r="IL60" s="56" t="str">
        <f t="shared" si="86"/>
        <v>-</v>
      </c>
    </row>
    <row r="61" spans="1:246" ht="16" thickBot="1" x14ac:dyDescent="0.25">
      <c r="A61" s="64"/>
      <c r="B61" s="1">
        <v>56</v>
      </c>
      <c r="K61" s="9">
        <v>55</v>
      </c>
      <c r="L61" s="3">
        <v>55</v>
      </c>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280"/>
      <c r="AT61" s="280"/>
      <c r="AU61" s="280"/>
      <c r="AV61" s="280"/>
      <c r="AW61" s="280"/>
      <c r="AX61" s="280"/>
      <c r="AY61" s="280"/>
      <c r="AZ61" s="280"/>
      <c r="BA61" s="280"/>
      <c r="BB61" s="280"/>
      <c r="BC61" s="280"/>
      <c r="BD61" s="280"/>
      <c r="BE61" s="280"/>
      <c r="BF61" s="280"/>
      <c r="BG61" s="280"/>
      <c r="BH61" s="280"/>
      <c r="BI61" s="280"/>
      <c r="BJ61" s="280"/>
      <c r="BK61" s="280"/>
      <c r="BL61" s="101"/>
      <c r="BM61" s="101"/>
      <c r="BN61" s="101"/>
      <c r="BO61" s="101"/>
      <c r="BP61" s="101" t="s">
        <v>17</v>
      </c>
      <c r="BQ61" s="278">
        <v>99999</v>
      </c>
      <c r="BR61" s="278">
        <v>99999</v>
      </c>
      <c r="BS61" s="278">
        <v>99999</v>
      </c>
      <c r="BT61" s="278">
        <v>99999</v>
      </c>
      <c r="BU61" s="278">
        <v>99999</v>
      </c>
      <c r="BV61" s="278">
        <v>99999</v>
      </c>
      <c r="BW61" s="278">
        <v>99999</v>
      </c>
      <c r="BX61" s="278">
        <v>99999</v>
      </c>
      <c r="BY61" s="278">
        <v>99999</v>
      </c>
      <c r="BZ61" s="278">
        <v>99999</v>
      </c>
      <c r="CA61" s="278">
        <v>99999</v>
      </c>
      <c r="CB61" s="278">
        <v>99999</v>
      </c>
      <c r="CC61" s="278">
        <v>99999</v>
      </c>
      <c r="CD61" s="278">
        <v>99999</v>
      </c>
      <c r="CE61" s="278">
        <v>99999</v>
      </c>
      <c r="CF61" s="278">
        <v>99999</v>
      </c>
      <c r="CG61" s="278">
        <v>99999</v>
      </c>
      <c r="CH61" s="278">
        <v>99999</v>
      </c>
      <c r="CI61" s="278">
        <v>99999</v>
      </c>
      <c r="CJ61" s="278">
        <v>99999</v>
      </c>
      <c r="CK61" s="278">
        <v>99999</v>
      </c>
      <c r="CL61" s="278">
        <v>99999</v>
      </c>
      <c r="CM61" s="278">
        <v>99999</v>
      </c>
      <c r="CN61" s="278">
        <v>99999</v>
      </c>
      <c r="CO61" s="278">
        <v>99999</v>
      </c>
      <c r="CP61" s="278">
        <v>99999</v>
      </c>
      <c r="CQ61" s="278">
        <v>99999</v>
      </c>
      <c r="CR61" s="278">
        <v>99999</v>
      </c>
      <c r="CS61" s="278">
        <v>99999</v>
      </c>
      <c r="CT61" s="278">
        <v>99999</v>
      </c>
      <c r="CU61" s="278">
        <v>99999</v>
      </c>
      <c r="CV61" s="278">
        <v>99999</v>
      </c>
      <c r="CW61" s="278">
        <v>99999</v>
      </c>
      <c r="CX61" s="278">
        <v>99999</v>
      </c>
      <c r="CY61" s="278">
        <v>99999</v>
      </c>
      <c r="CZ61" s="278">
        <v>99999</v>
      </c>
      <c r="DA61" s="278">
        <v>99999</v>
      </c>
      <c r="DB61" s="278">
        <v>99999</v>
      </c>
      <c r="DC61" s="278">
        <v>99999</v>
      </c>
      <c r="DD61" s="278">
        <v>99999</v>
      </c>
      <c r="DE61" s="278">
        <v>99999</v>
      </c>
      <c r="DF61" s="278">
        <v>99999</v>
      </c>
      <c r="DG61" s="278">
        <v>99999</v>
      </c>
      <c r="DH61" s="278">
        <v>99999</v>
      </c>
      <c r="DI61" s="278">
        <v>99999</v>
      </c>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278"/>
      <c r="EK61" s="278"/>
      <c r="EL61" s="278"/>
      <c r="EM61" s="278"/>
      <c r="EN61" s="278"/>
      <c r="EO61" s="278"/>
      <c r="EP61" s="278"/>
      <c r="EQ61" s="278"/>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c r="GH61" s="278"/>
      <c r="GI61" s="150">
        <v>99999</v>
      </c>
      <c r="GJ61" s="150">
        <v>99999</v>
      </c>
      <c r="GK61" s="150">
        <v>99999</v>
      </c>
      <c r="GL61" s="48">
        <v>55</v>
      </c>
      <c r="GM61" s="49"/>
      <c r="GN61" s="99">
        <f t="shared" si="53"/>
        <v>205</v>
      </c>
      <c r="GO61" s="99">
        <f t="shared" si="39"/>
        <v>207</v>
      </c>
      <c r="GP61" s="50"/>
      <c r="GQ61" s="101" t="str">
        <f t="shared" si="50"/>
        <v>120</v>
      </c>
      <c r="GR61" s="104" t="str">
        <f t="shared" si="40"/>
        <v>123</v>
      </c>
      <c r="GS61" s="50">
        <f t="shared" si="10"/>
        <v>56</v>
      </c>
      <c r="GT61" s="7"/>
      <c r="GU61" s="175" t="str">
        <f t="shared" si="87"/>
        <v>1,2,98,70,68,67,66,65,60,63,64,62,61,158,156,157,177,161,160,162,176,175,174,163,164,172,173,140,141,145,146,147,137,138,139,153,69,152,55,56,54,57,127,109,110,111,112,114,113,115,116,117,118,119,120,100,123,122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61" s="241" t="str">
        <v>1199993.14,2.5,0</v>
      </c>
      <c r="GW61" s="101">
        <f t="shared" si="70"/>
        <v>11</v>
      </c>
      <c r="GX61" s="101">
        <f t="shared" si="71"/>
        <v>15</v>
      </c>
      <c r="GY61" s="167">
        <f t="shared" si="72"/>
        <v>1199993.1399999999</v>
      </c>
      <c r="GZ61" s="99">
        <f t="shared" si="73"/>
        <v>2.5</v>
      </c>
      <c r="HA61" s="99">
        <f t="shared" si="74"/>
        <v>0</v>
      </c>
      <c r="HB61" s="248" t="str">
        <f t="shared" si="75"/>
        <v>-</v>
      </c>
      <c r="HC61" s="49"/>
      <c r="HD61" s="246" t="str">
        <f t="shared" si="14"/>
        <v/>
      </c>
      <c r="HE61" s="50">
        <v>56</v>
      </c>
      <c r="HF61" s="173" t="str">
        <f t="shared" si="15"/>
        <v/>
      </c>
      <c r="HG61" s="101" t="str">
        <f t="shared" si="69"/>
        <v/>
      </c>
      <c r="HH61" s="267" t="str" cm="1">
        <f t="array" ref="HH61">IF(HE61&lt;=$HC$1-1,IF(HF61&lt;&gt;HF60,INDEX($M$6:$GK$185,1,HG61+1),INDEX($M$6:$GK$185,MIN(HG61,HG60)+1,MAX(HG61,HG60)+1))+IF(HF61&lt;&gt;HF62,INDEX($M$6:$GK$185,1,HG61+1),0),"")</f>
        <v/>
      </c>
      <c r="HI61" s="50" t="str">
        <f t="shared" ca="1" si="76"/>
        <v/>
      </c>
      <c r="HJ61" s="49"/>
      <c r="HK61" s="49"/>
      <c r="HL61" s="49"/>
      <c r="HM61" s="49"/>
      <c r="HP61" s="161">
        <v>56</v>
      </c>
      <c r="HQ61" s="163" t="str">
        <f t="shared" si="88"/>
        <v>,-56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1" s="164" t="str">
        <f t="shared" si="89"/>
        <v>,-56,2,98,70,68,67,66,65,60,63,64,62,61,158,156,157,177,161,160,162,176,175,174,163,164,172,173,140,141,145,146,147,137,138,139,153,69,152,55,1,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1" s="105" t="str">
        <f t="shared" si="90"/>
        <v>56,2,98,70,68,67,66,65,60,63,64,62,61,158,156,157,177,161,160,162,176,175,174,163,164,172,173,140,141,145,146,147,137,138,139,153,69,152,55,1,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1" s="143" t="str">
        <v>1399986,1.25,0</v>
      </c>
      <c r="HU61" s="161">
        <f t="shared" si="77"/>
        <v>8</v>
      </c>
      <c r="HV61" s="161">
        <f t="shared" si="78"/>
        <v>13</v>
      </c>
      <c r="HW61" s="161">
        <f t="shared" si="79"/>
        <v>1399986</v>
      </c>
      <c r="HX61" s="161">
        <f t="shared" si="80"/>
        <v>1.25</v>
      </c>
      <c r="HY61" s="161">
        <f t="shared" si="81"/>
        <v>0</v>
      </c>
      <c r="HZ61" s="161">
        <f t="shared" si="82"/>
        <v>1399986</v>
      </c>
      <c r="IA61" s="174">
        <f t="shared" si="92"/>
        <v>99999</v>
      </c>
      <c r="IB61" s="173">
        <f t="shared" si="93"/>
        <v>99999</v>
      </c>
      <c r="IC61" s="56" t="e">
        <f t="shared" si="94"/>
        <v>#VALUE!</v>
      </c>
      <c r="ID61" s="167" t="str">
        <f t="shared" si="95"/>
        <v>-</v>
      </c>
      <c r="IE61" s="186" t="str">
        <f t="shared" si="96"/>
        <v>-</v>
      </c>
      <c r="IJ61" s="121">
        <f t="shared" si="84"/>
        <v>99999</v>
      </c>
      <c r="IK61" s="1">
        <f t="shared" si="85"/>
        <v>99999</v>
      </c>
      <c r="IL61" s="56" t="str">
        <f t="shared" si="86"/>
        <v>-</v>
      </c>
    </row>
    <row r="62" spans="1:246" ht="16" thickBot="1" x14ac:dyDescent="0.25">
      <c r="A62" s="64"/>
      <c r="B62" s="1">
        <v>57</v>
      </c>
      <c r="K62" s="9">
        <v>56</v>
      </c>
      <c r="L62" s="3">
        <v>56</v>
      </c>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280"/>
      <c r="AT62" s="280"/>
      <c r="AU62" s="280"/>
      <c r="AV62" s="280"/>
      <c r="AW62" s="280"/>
      <c r="AX62" s="280"/>
      <c r="AY62" s="280"/>
      <c r="AZ62" s="280"/>
      <c r="BA62" s="280"/>
      <c r="BB62" s="280"/>
      <c r="BC62" s="280"/>
      <c r="BD62" s="280"/>
      <c r="BE62" s="280"/>
      <c r="BF62" s="280"/>
      <c r="BG62" s="280"/>
      <c r="BH62" s="280"/>
      <c r="BI62" s="280"/>
      <c r="BJ62" s="280"/>
      <c r="BK62" s="280"/>
      <c r="BL62" s="101"/>
      <c r="BM62" s="101"/>
      <c r="BN62" s="101"/>
      <c r="BO62" s="101"/>
      <c r="BP62" s="101"/>
      <c r="BQ62" s="101" t="s">
        <v>17</v>
      </c>
      <c r="BR62" s="278">
        <v>99999</v>
      </c>
      <c r="BS62" s="278">
        <v>99999</v>
      </c>
      <c r="BT62" s="278">
        <v>99999</v>
      </c>
      <c r="BU62" s="278">
        <v>99999</v>
      </c>
      <c r="BV62" s="278">
        <v>99999</v>
      </c>
      <c r="BW62" s="278">
        <v>99999</v>
      </c>
      <c r="BX62" s="278">
        <v>99999</v>
      </c>
      <c r="BY62" s="278">
        <v>99999</v>
      </c>
      <c r="BZ62" s="278">
        <v>99999</v>
      </c>
      <c r="CA62" s="278">
        <v>99999</v>
      </c>
      <c r="CB62" s="278">
        <v>99999</v>
      </c>
      <c r="CC62" s="278">
        <v>99999</v>
      </c>
      <c r="CD62" s="278">
        <v>99999</v>
      </c>
      <c r="CE62" s="278">
        <v>99999</v>
      </c>
      <c r="CF62" s="278">
        <v>99999</v>
      </c>
      <c r="CG62" s="278">
        <v>99999</v>
      </c>
      <c r="CH62" s="278">
        <v>99999</v>
      </c>
      <c r="CI62" s="278">
        <v>99999</v>
      </c>
      <c r="CJ62" s="278">
        <v>99999</v>
      </c>
      <c r="CK62" s="278">
        <v>99999</v>
      </c>
      <c r="CL62" s="278">
        <v>99999</v>
      </c>
      <c r="CM62" s="278">
        <v>99999</v>
      </c>
      <c r="CN62" s="278">
        <v>99999</v>
      </c>
      <c r="CO62" s="278">
        <v>99999</v>
      </c>
      <c r="CP62" s="278">
        <v>99999</v>
      </c>
      <c r="CQ62" s="278">
        <v>99999</v>
      </c>
      <c r="CR62" s="278">
        <v>99999</v>
      </c>
      <c r="CS62" s="278">
        <v>99999</v>
      </c>
      <c r="CT62" s="278">
        <v>99999</v>
      </c>
      <c r="CU62" s="278">
        <v>99999</v>
      </c>
      <c r="CV62" s="278">
        <v>99999</v>
      </c>
      <c r="CW62" s="278">
        <v>99999</v>
      </c>
      <c r="CX62" s="278">
        <v>99999</v>
      </c>
      <c r="CY62" s="278">
        <v>99999</v>
      </c>
      <c r="CZ62" s="278">
        <v>99999</v>
      </c>
      <c r="DA62" s="278">
        <v>99999</v>
      </c>
      <c r="DB62" s="278">
        <v>99999</v>
      </c>
      <c r="DC62" s="278">
        <v>99999</v>
      </c>
      <c r="DD62" s="278">
        <v>99999</v>
      </c>
      <c r="DE62" s="278">
        <v>99999</v>
      </c>
      <c r="DF62" s="278">
        <v>99999</v>
      </c>
      <c r="DG62" s="278">
        <v>99999</v>
      </c>
      <c r="DH62" s="278">
        <v>99999</v>
      </c>
      <c r="DI62" s="278">
        <v>99999</v>
      </c>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278"/>
      <c r="EK62" s="278"/>
      <c r="EL62" s="278"/>
      <c r="EM62" s="278"/>
      <c r="EN62" s="278"/>
      <c r="EO62" s="278"/>
      <c r="EP62" s="278"/>
      <c r="EQ62" s="278"/>
      <c r="ER62" s="278"/>
      <c r="ES62" s="278"/>
      <c r="ET62" s="278"/>
      <c r="EU62" s="278"/>
      <c r="EV62" s="278"/>
      <c r="EW62" s="278"/>
      <c r="EX62" s="278"/>
      <c r="EY62" s="278"/>
      <c r="EZ62" s="278"/>
      <c r="FA62" s="278"/>
      <c r="FB62" s="278"/>
      <c r="FC62" s="278"/>
      <c r="FD62" s="278"/>
      <c r="FE62" s="278"/>
      <c r="FF62" s="278"/>
      <c r="FG62" s="278"/>
      <c r="FH62" s="278"/>
      <c r="FI62" s="278"/>
      <c r="FJ62" s="278"/>
      <c r="FK62" s="278"/>
      <c r="FL62" s="278"/>
      <c r="FM62" s="278"/>
      <c r="FN62" s="278"/>
      <c r="FO62" s="278"/>
      <c r="FP62" s="278"/>
      <c r="FQ62" s="278"/>
      <c r="FR62" s="278"/>
      <c r="FS62" s="278"/>
      <c r="FT62" s="278"/>
      <c r="FU62" s="278"/>
      <c r="FV62" s="278"/>
      <c r="FW62" s="278"/>
      <c r="FX62" s="278"/>
      <c r="FY62" s="278"/>
      <c r="FZ62" s="278"/>
      <c r="GA62" s="278"/>
      <c r="GB62" s="278"/>
      <c r="GC62" s="278"/>
      <c r="GD62" s="278"/>
      <c r="GE62" s="278"/>
      <c r="GF62" s="278"/>
      <c r="GG62" s="278"/>
      <c r="GH62" s="278"/>
      <c r="GI62" s="150">
        <v>99999</v>
      </c>
      <c r="GJ62" s="150">
        <v>99999</v>
      </c>
      <c r="GK62" s="150">
        <v>99999</v>
      </c>
      <c r="GL62" s="48">
        <v>56</v>
      </c>
      <c r="GM62" s="49"/>
      <c r="GN62" s="99">
        <f t="shared" si="53"/>
        <v>209</v>
      </c>
      <c r="GO62" s="99">
        <f t="shared" si="39"/>
        <v>211</v>
      </c>
      <c r="GP62" s="50"/>
      <c r="GQ62" s="101" t="str">
        <f t="shared" si="50"/>
        <v>123</v>
      </c>
      <c r="GR62" s="104" t="str">
        <f t="shared" si="40"/>
        <v>122</v>
      </c>
      <c r="GS62" s="50">
        <f t="shared" si="10"/>
        <v>57</v>
      </c>
      <c r="GT62" s="7"/>
      <c r="GU62" s="175" t="str">
        <f t="shared" si="87"/>
        <v>1,2,98,70,68,67,66,65,60,63,64,62,61,158,156,157,177,161,160,162,176,175,174,163,164,172,173,140,141,145,146,147,137,138,139,153,69,152,55,56,54,57,127,109,110,111,112,114,113,115,116,117,118,119,120,123,100,122,71,126,58,59,74,72,73,75,76,77,78,79,81,80,82,83,84,85,86,87,92,95,124,96,94,93,91,88,89,90,97,121,125,107,106,105,104,103,102,8,12,5,108,128,27,28,29,30,9,7,6,14,13,15,16,19,17,18,37,36,20,11,129,131,132,134,133,50,51,52,10,3,4,99,101,25,22,34,21,35,32,26,130,136,135,150,151,149,148,144,143,142,171,170,169,168,167,166,165,159,155,154,31,24,23,45,33,49,46,44,43,53,48,47,41,40,42,39,38,</v>
      </c>
      <c r="GV62" s="241" t="str">
        <v>1199993.14,2.5,0</v>
      </c>
      <c r="GW62" s="101">
        <f t="shared" si="70"/>
        <v>11</v>
      </c>
      <c r="GX62" s="101">
        <f t="shared" si="71"/>
        <v>15</v>
      </c>
      <c r="GY62" s="167">
        <f t="shared" si="72"/>
        <v>1199993.1399999999</v>
      </c>
      <c r="GZ62" s="99">
        <f t="shared" si="73"/>
        <v>2.5</v>
      </c>
      <c r="HA62" s="99">
        <f t="shared" si="74"/>
        <v>0</v>
      </c>
      <c r="HB62" s="248" t="str">
        <f t="shared" si="75"/>
        <v>-</v>
      </c>
      <c r="HC62" s="49"/>
      <c r="HD62" s="246" t="str">
        <f t="shared" si="14"/>
        <v/>
      </c>
      <c r="HE62" s="50">
        <v>57</v>
      </c>
      <c r="HF62" s="173" t="str">
        <f t="shared" si="15"/>
        <v/>
      </c>
      <c r="HG62" s="101" t="str">
        <f t="shared" si="69"/>
        <v/>
      </c>
      <c r="HH62" s="267" t="str" cm="1">
        <f t="array" ref="HH62">IF(HE62&lt;=$HC$1-1,IF(HF62&lt;&gt;HF61,INDEX($M$6:$GK$185,1,HG62+1),INDEX($M$6:$GK$185,MIN(HG62,HG61)+1,MAX(HG62,HG61)+1))+IF(HF62&lt;&gt;HF63,INDEX($M$6:$GK$185,1,HG62+1),0),"")</f>
        <v/>
      </c>
      <c r="HI62" s="50" t="str">
        <f t="shared" ca="1" si="76"/>
        <v/>
      </c>
      <c r="HJ62" s="49"/>
      <c r="HK62" s="49"/>
      <c r="HL62" s="49"/>
      <c r="HM62" s="49"/>
      <c r="HP62" s="161">
        <v>57</v>
      </c>
      <c r="HQ62" s="163" t="str">
        <f t="shared" si="88"/>
        <v>,-57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2" s="164" t="str">
        <f t="shared" si="89"/>
        <v>,-57,2,98,70,68,67,66,65,60,63,64,62,61,158,156,157,177,161,160,162,176,175,174,163,164,172,173,140,141,145,146,147,137,138,139,153,69,152,55,56,54,1,127,109,110,111,112,114,113,115,116,117,118,119,120,123,122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2" s="105" t="str">
        <f t="shared" si="90"/>
        <v>57,2,98,70,68,67,66,65,60,63,64,62,61,158,156,157,177,161,160,162,176,175,174,163,164,172,173,140,141,145,146,147,137,138,139,153,69,152,55,56,54,1,127,109,110,111,112,114,113,115,116,117,118,119,120,123,122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2" s="143" t="str">
        <v>1399986,1.25,0</v>
      </c>
      <c r="HU62" s="161">
        <f t="shared" si="77"/>
        <v>8</v>
      </c>
      <c r="HV62" s="161">
        <f t="shared" si="78"/>
        <v>13</v>
      </c>
      <c r="HW62" s="161">
        <f t="shared" si="79"/>
        <v>1399986</v>
      </c>
      <c r="HX62" s="161">
        <f t="shared" si="80"/>
        <v>1.25</v>
      </c>
      <c r="HY62" s="161">
        <f t="shared" si="81"/>
        <v>0</v>
      </c>
      <c r="HZ62" s="161">
        <f t="shared" si="82"/>
        <v>1399986</v>
      </c>
      <c r="IA62" s="174">
        <f t="shared" si="92"/>
        <v>99999</v>
      </c>
      <c r="IB62" s="173">
        <f t="shared" si="93"/>
        <v>99999</v>
      </c>
      <c r="IC62" s="56" t="e">
        <f t="shared" si="94"/>
        <v>#VALUE!</v>
      </c>
      <c r="ID62" s="167" t="str">
        <f t="shared" si="95"/>
        <v>-</v>
      </c>
      <c r="IE62" s="186" t="str">
        <f t="shared" si="96"/>
        <v>-</v>
      </c>
      <c r="IJ62" s="121">
        <f t="shared" si="84"/>
        <v>99999</v>
      </c>
      <c r="IK62" s="1">
        <f t="shared" si="85"/>
        <v>99999</v>
      </c>
      <c r="IL62" s="56" t="str">
        <f t="shared" si="86"/>
        <v>-</v>
      </c>
    </row>
    <row r="63" spans="1:246" ht="16" thickBot="1" x14ac:dyDescent="0.25">
      <c r="A63" s="64"/>
      <c r="B63" s="1">
        <v>58</v>
      </c>
      <c r="K63" s="9">
        <v>57</v>
      </c>
      <c r="L63" s="3">
        <v>57</v>
      </c>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280"/>
      <c r="AT63" s="280"/>
      <c r="AU63" s="280"/>
      <c r="AV63" s="280"/>
      <c r="AW63" s="280"/>
      <c r="AX63" s="280"/>
      <c r="AY63" s="280"/>
      <c r="AZ63" s="280"/>
      <c r="BA63" s="280"/>
      <c r="BB63" s="280"/>
      <c r="BC63" s="280"/>
      <c r="BD63" s="280"/>
      <c r="BE63" s="280"/>
      <c r="BF63" s="280"/>
      <c r="BG63" s="280"/>
      <c r="BH63" s="280"/>
      <c r="BI63" s="280"/>
      <c r="BJ63" s="280"/>
      <c r="BK63" s="280"/>
      <c r="BL63" s="101"/>
      <c r="BM63" s="101"/>
      <c r="BN63" s="101"/>
      <c r="BO63" s="101"/>
      <c r="BP63" s="101"/>
      <c r="BQ63" s="101"/>
      <c r="BR63" s="101" t="s">
        <v>17</v>
      </c>
      <c r="BS63" s="278">
        <v>99999</v>
      </c>
      <c r="BT63" s="278">
        <v>99999</v>
      </c>
      <c r="BU63" s="278">
        <v>99999</v>
      </c>
      <c r="BV63" s="278">
        <v>99999</v>
      </c>
      <c r="BW63" s="278">
        <v>99999</v>
      </c>
      <c r="BX63" s="278">
        <v>99999</v>
      </c>
      <c r="BY63" s="278">
        <v>99999</v>
      </c>
      <c r="BZ63" s="278">
        <v>99999</v>
      </c>
      <c r="CA63" s="278">
        <v>99999</v>
      </c>
      <c r="CB63" s="278">
        <v>99999</v>
      </c>
      <c r="CC63" s="278">
        <v>99999</v>
      </c>
      <c r="CD63" s="278">
        <v>99999</v>
      </c>
      <c r="CE63" s="278">
        <v>99999</v>
      </c>
      <c r="CF63" s="278">
        <v>99999</v>
      </c>
      <c r="CG63" s="278">
        <v>99999</v>
      </c>
      <c r="CH63" s="278">
        <v>99999</v>
      </c>
      <c r="CI63" s="278">
        <v>99999</v>
      </c>
      <c r="CJ63" s="278">
        <v>99999</v>
      </c>
      <c r="CK63" s="278">
        <v>99999</v>
      </c>
      <c r="CL63" s="278">
        <v>99999</v>
      </c>
      <c r="CM63" s="278">
        <v>99999</v>
      </c>
      <c r="CN63" s="278">
        <v>99999</v>
      </c>
      <c r="CO63" s="278">
        <v>99999</v>
      </c>
      <c r="CP63" s="278">
        <v>99999</v>
      </c>
      <c r="CQ63" s="278">
        <v>99999</v>
      </c>
      <c r="CR63" s="278">
        <v>99999</v>
      </c>
      <c r="CS63" s="278">
        <v>99999</v>
      </c>
      <c r="CT63" s="278">
        <v>99999</v>
      </c>
      <c r="CU63" s="278">
        <v>99999</v>
      </c>
      <c r="CV63" s="278">
        <v>99999</v>
      </c>
      <c r="CW63" s="278">
        <v>99999</v>
      </c>
      <c r="CX63" s="278">
        <v>99999</v>
      </c>
      <c r="CY63" s="278">
        <v>99999</v>
      </c>
      <c r="CZ63" s="278">
        <v>99999</v>
      </c>
      <c r="DA63" s="278">
        <v>99999</v>
      </c>
      <c r="DB63" s="278">
        <v>99999</v>
      </c>
      <c r="DC63" s="278">
        <v>99999</v>
      </c>
      <c r="DD63" s="278">
        <v>99999</v>
      </c>
      <c r="DE63" s="278">
        <v>99999</v>
      </c>
      <c r="DF63" s="278">
        <v>99999</v>
      </c>
      <c r="DG63" s="278">
        <v>99999</v>
      </c>
      <c r="DH63" s="278">
        <v>99999</v>
      </c>
      <c r="DI63" s="278">
        <v>99999</v>
      </c>
      <c r="DJ63" s="278"/>
      <c r="DK63" s="278"/>
      <c r="DL63" s="278"/>
      <c r="DM63" s="278"/>
      <c r="DN63" s="278"/>
      <c r="DO63" s="278"/>
      <c r="DP63" s="278"/>
      <c r="DQ63" s="278"/>
      <c r="DR63" s="278"/>
      <c r="DS63" s="278"/>
      <c r="DT63" s="278"/>
      <c r="DU63" s="278"/>
      <c r="DV63" s="278"/>
      <c r="DW63" s="278"/>
      <c r="DX63" s="278"/>
      <c r="DY63" s="278"/>
      <c r="DZ63" s="278"/>
      <c r="EA63" s="278"/>
      <c r="EB63" s="278"/>
      <c r="EC63" s="278"/>
      <c r="ED63" s="278"/>
      <c r="EE63" s="278"/>
      <c r="EF63" s="278"/>
      <c r="EG63" s="278"/>
      <c r="EH63" s="278"/>
      <c r="EI63" s="278"/>
      <c r="EJ63" s="278"/>
      <c r="EK63" s="278"/>
      <c r="EL63" s="278"/>
      <c r="EM63" s="278"/>
      <c r="EN63" s="278"/>
      <c r="EO63" s="278"/>
      <c r="EP63" s="278"/>
      <c r="EQ63" s="278"/>
      <c r="ER63" s="278"/>
      <c r="ES63" s="278"/>
      <c r="ET63" s="278"/>
      <c r="EU63" s="278"/>
      <c r="EV63" s="278"/>
      <c r="EW63" s="278"/>
      <c r="EX63" s="278"/>
      <c r="EY63" s="278"/>
      <c r="EZ63" s="278"/>
      <c r="FA63" s="278"/>
      <c r="FB63" s="278"/>
      <c r="FC63" s="278"/>
      <c r="FD63" s="278"/>
      <c r="FE63" s="278"/>
      <c r="FF63" s="278"/>
      <c r="FG63" s="278"/>
      <c r="FH63" s="278"/>
      <c r="FI63" s="278"/>
      <c r="FJ63" s="278"/>
      <c r="FK63" s="278"/>
      <c r="FL63" s="278"/>
      <c r="FM63" s="278"/>
      <c r="FN63" s="278"/>
      <c r="FO63" s="278"/>
      <c r="FP63" s="278"/>
      <c r="FQ63" s="278"/>
      <c r="FR63" s="278"/>
      <c r="FS63" s="278"/>
      <c r="FT63" s="278"/>
      <c r="FU63" s="278"/>
      <c r="FV63" s="278"/>
      <c r="FW63" s="278"/>
      <c r="FX63" s="278"/>
      <c r="FY63" s="278"/>
      <c r="FZ63" s="278"/>
      <c r="GA63" s="278"/>
      <c r="GB63" s="278"/>
      <c r="GC63" s="278"/>
      <c r="GD63" s="278"/>
      <c r="GE63" s="278"/>
      <c r="GF63" s="278"/>
      <c r="GG63" s="278"/>
      <c r="GH63" s="278"/>
      <c r="GI63" s="150">
        <v>99999</v>
      </c>
      <c r="GJ63" s="150">
        <v>99999</v>
      </c>
      <c r="GK63" s="150">
        <v>99999</v>
      </c>
      <c r="GL63" s="48">
        <v>57</v>
      </c>
      <c r="GM63" s="49"/>
      <c r="GN63" s="99">
        <f t="shared" si="53"/>
        <v>213</v>
      </c>
      <c r="GO63" s="99">
        <f t="shared" si="39"/>
        <v>214</v>
      </c>
      <c r="GP63" s="50"/>
      <c r="GQ63" s="101" t="str">
        <f t="shared" si="50"/>
        <v>122</v>
      </c>
      <c r="GR63" s="104" t="str">
        <f t="shared" si="40"/>
        <v>71</v>
      </c>
      <c r="GS63" s="50">
        <f t="shared" si="10"/>
        <v>58</v>
      </c>
      <c r="GT63" s="7"/>
      <c r="GU63" s="175" t="str">
        <f t="shared" si="87"/>
        <v>1,2,98,70,68,67,66,65,60,63,64,62,61,158,156,157,177,161,160,162,176,175,174,163,164,172,173,140,141,145,146,147,137,138,139,153,69,152,55,56,54,57,127,109,110,111,112,114,113,115,116,117,118,119,120,123,122,100,71,126,58,59,74,72,73,75,76,77,78,79,81,80,82,83,84,85,86,87,92,95,124,96,94,93,91,88,89,90,97,121,125,107,106,105,104,103,102,8,12,5,108,128,27,28,29,30,9,7,6,14,13,15,16,19,17,18,37,36,20,11,129,131,132,134,133,50,51,52,10,3,4,99,101,25,22,34,21,35,32,26,130,136,135,150,151,149,148,144,143,142,171,170,169,168,167,166,165,159,155,154,31,24,23,45,33,49,46,44,43,53,48,47,41,40,42,39,38,</v>
      </c>
      <c r="GV63" s="241" t="str">
        <v>1199993.14,2.5,0</v>
      </c>
      <c r="GW63" s="101">
        <f t="shared" si="70"/>
        <v>11</v>
      </c>
      <c r="GX63" s="101">
        <f t="shared" si="71"/>
        <v>15</v>
      </c>
      <c r="GY63" s="167">
        <f t="shared" si="72"/>
        <v>1199993.1399999999</v>
      </c>
      <c r="GZ63" s="99">
        <f t="shared" si="73"/>
        <v>2.5</v>
      </c>
      <c r="HA63" s="99">
        <f t="shared" si="74"/>
        <v>0</v>
      </c>
      <c r="HB63" s="248" t="str">
        <f t="shared" si="75"/>
        <v>-</v>
      </c>
      <c r="HC63" s="49"/>
      <c r="HD63" s="246" t="str">
        <f t="shared" si="14"/>
        <v/>
      </c>
      <c r="HE63" s="50">
        <v>58</v>
      </c>
      <c r="HF63" s="173" t="str">
        <f t="shared" si="15"/>
        <v/>
      </c>
      <c r="HG63" s="101" t="str">
        <f t="shared" si="69"/>
        <v/>
      </c>
      <c r="HH63" s="267" t="str" cm="1">
        <f t="array" ref="HH63">IF(HE63&lt;=$HC$1-1,IF(HF63&lt;&gt;HF62,INDEX($M$6:$GK$185,1,HG63+1),INDEX($M$6:$GK$185,MIN(HG63,HG62)+1,MAX(HG63,HG62)+1))+IF(HF63&lt;&gt;HF64,INDEX($M$6:$GK$185,1,HG63+1),0),"")</f>
        <v/>
      </c>
      <c r="HI63" s="50" t="str">
        <f t="shared" ca="1" si="76"/>
        <v/>
      </c>
      <c r="HJ63" s="49"/>
      <c r="HK63" s="49"/>
      <c r="HL63" s="49"/>
      <c r="HM63" s="49"/>
      <c r="HP63" s="161">
        <v>58</v>
      </c>
      <c r="HQ63" s="163" t="str">
        <f t="shared" si="88"/>
        <v>,-58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3" s="164" t="str">
        <f t="shared" si="89"/>
        <v>,-58,2,98,70,68,67,66,65,60,63,64,62,61,158,156,157,177,161,160,162,176,175,174,163,164,172,173,140,141,145,146,147,137,138,139,153,69,152,55,56,54,57,127,109,110,111,112,114,113,115,116,117,118,119,120,123,122,71,126,1,59,74,72,73,75,76,77,78,79,81,80,82,83,84,85,86,87,92,95,124,96,94,93,91,88,89,90,97,121,125,107,106,105,104,100,103,102,8,12,5,108,128,27,28,29,30,9,7,6,14,13,15,16,19,17,18,37,36,20,11,129,131,132,134,133,50,51,52,10,3,4,99,101,25,22,34,21,35,32,26,130,136,135,150,151,149,148,144,143,142,171,170,169,168,167,166,165,159,155,154,31,24,23,45,33,49,46,44,43,53,48,47,41,40,42,39,38,</v>
      </c>
      <c r="HS63" s="105" t="str">
        <f t="shared" si="90"/>
        <v>58,2,98,70,68,67,66,65,60,63,64,62,61,158,156,157,177,161,160,162,176,175,174,163,164,172,173,140,141,145,146,147,137,138,139,153,69,152,55,56,54,57,127,109,110,111,112,114,113,115,116,117,118,119,120,123,122,71,126,1,59,74,72,73,75,76,77,78,79,81,80,82,83,84,85,86,87,92,95,124,96,94,93,91,88,89,90,97,121,125,107,106,105,104,100,103,102,8,12,5,108,128,27,28,29,30,9,7,6,14,13,15,16,19,17,18,37,36,20,11,129,131,132,134,133,50,51,52,10,3,4,99,101,25,22,34,21,35,32,26,130,136,135,150,151,149,148,144,143,142,171,170,169,168,167,166,165,159,155,154,31,24,23,45,33,49,46,44,43,53,48,47,41,40,42,39,38,</v>
      </c>
      <c r="HT63" s="143" t="str">
        <v>1399986,1.25,0</v>
      </c>
      <c r="HU63" s="161">
        <f t="shared" si="77"/>
        <v>8</v>
      </c>
      <c r="HV63" s="161">
        <f t="shared" si="78"/>
        <v>13</v>
      </c>
      <c r="HW63" s="161">
        <f t="shared" si="79"/>
        <v>1399986</v>
      </c>
      <c r="HX63" s="161">
        <f t="shared" si="80"/>
        <v>1.25</v>
      </c>
      <c r="HY63" s="161">
        <f t="shared" si="81"/>
        <v>0</v>
      </c>
      <c r="HZ63" s="161">
        <f t="shared" si="82"/>
        <v>1399986</v>
      </c>
      <c r="IA63" s="174">
        <f t="shared" si="92"/>
        <v>99999</v>
      </c>
      <c r="IB63" s="173">
        <f t="shared" si="93"/>
        <v>99999</v>
      </c>
      <c r="IC63" s="56" t="e">
        <f t="shared" si="94"/>
        <v>#VALUE!</v>
      </c>
      <c r="ID63" s="167" t="str">
        <f t="shared" si="95"/>
        <v>-</v>
      </c>
      <c r="IE63" s="186" t="str">
        <f t="shared" si="96"/>
        <v>-</v>
      </c>
      <c r="IJ63" s="121">
        <f t="shared" si="84"/>
        <v>99999</v>
      </c>
      <c r="IK63" s="1">
        <f t="shared" si="85"/>
        <v>99999</v>
      </c>
      <c r="IL63" s="56" t="str">
        <f t="shared" si="86"/>
        <v>-</v>
      </c>
    </row>
    <row r="64" spans="1:246" ht="16" thickBot="1" x14ac:dyDescent="0.25">
      <c r="A64" s="64"/>
      <c r="B64" s="1">
        <v>59</v>
      </c>
      <c r="K64" s="9">
        <v>58</v>
      </c>
      <c r="L64" s="3">
        <v>58</v>
      </c>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280"/>
      <c r="AT64" s="280"/>
      <c r="AU64" s="280"/>
      <c r="AV64" s="280"/>
      <c r="AW64" s="280"/>
      <c r="AX64" s="280"/>
      <c r="AY64" s="280"/>
      <c r="AZ64" s="280"/>
      <c r="BA64" s="280"/>
      <c r="BB64" s="280"/>
      <c r="BC64" s="280"/>
      <c r="BD64" s="280"/>
      <c r="BE64" s="280"/>
      <c r="BF64" s="280"/>
      <c r="BG64" s="280"/>
      <c r="BH64" s="280"/>
      <c r="BI64" s="280"/>
      <c r="BJ64" s="280"/>
      <c r="BK64" s="280"/>
      <c r="BL64" s="101"/>
      <c r="BM64" s="101"/>
      <c r="BN64" s="101"/>
      <c r="BO64" s="101"/>
      <c r="BP64" s="101"/>
      <c r="BQ64" s="101"/>
      <c r="BR64" s="101"/>
      <c r="BS64" s="101" t="s">
        <v>17</v>
      </c>
      <c r="BT64" s="278">
        <v>99999</v>
      </c>
      <c r="BU64" s="278">
        <v>99999</v>
      </c>
      <c r="BV64" s="278">
        <v>99999</v>
      </c>
      <c r="BW64" s="278">
        <v>99999</v>
      </c>
      <c r="BX64" s="278">
        <v>99999</v>
      </c>
      <c r="BY64" s="278">
        <v>99999</v>
      </c>
      <c r="BZ64" s="278">
        <v>99999</v>
      </c>
      <c r="CA64" s="278">
        <v>99999</v>
      </c>
      <c r="CB64" s="278">
        <v>99999</v>
      </c>
      <c r="CC64" s="278">
        <v>99999</v>
      </c>
      <c r="CD64" s="278">
        <v>99999</v>
      </c>
      <c r="CE64" s="278">
        <v>99999</v>
      </c>
      <c r="CF64" s="278">
        <v>99999</v>
      </c>
      <c r="CG64" s="278">
        <v>99999</v>
      </c>
      <c r="CH64" s="278">
        <v>99999</v>
      </c>
      <c r="CI64" s="278">
        <v>99999</v>
      </c>
      <c r="CJ64" s="278">
        <v>99999</v>
      </c>
      <c r="CK64" s="278">
        <v>99999</v>
      </c>
      <c r="CL64" s="278">
        <v>99999</v>
      </c>
      <c r="CM64" s="278">
        <v>99999</v>
      </c>
      <c r="CN64" s="278">
        <v>99999</v>
      </c>
      <c r="CO64" s="278">
        <v>99999</v>
      </c>
      <c r="CP64" s="278">
        <v>99999</v>
      </c>
      <c r="CQ64" s="278">
        <v>99999</v>
      </c>
      <c r="CR64" s="278">
        <v>99999</v>
      </c>
      <c r="CS64" s="278">
        <v>99999</v>
      </c>
      <c r="CT64" s="278">
        <v>99999</v>
      </c>
      <c r="CU64" s="278">
        <v>99999</v>
      </c>
      <c r="CV64" s="278">
        <v>99999</v>
      </c>
      <c r="CW64" s="278">
        <v>99999</v>
      </c>
      <c r="CX64" s="278">
        <v>99999</v>
      </c>
      <c r="CY64" s="278">
        <v>99999</v>
      </c>
      <c r="CZ64" s="278">
        <v>99999</v>
      </c>
      <c r="DA64" s="278">
        <v>99999</v>
      </c>
      <c r="DB64" s="278">
        <v>99999</v>
      </c>
      <c r="DC64" s="278">
        <v>99999</v>
      </c>
      <c r="DD64" s="278">
        <v>99999</v>
      </c>
      <c r="DE64" s="278">
        <v>99999</v>
      </c>
      <c r="DF64" s="278">
        <v>99999</v>
      </c>
      <c r="DG64" s="278">
        <v>99999</v>
      </c>
      <c r="DH64" s="278">
        <v>99999</v>
      </c>
      <c r="DI64" s="278">
        <v>99999</v>
      </c>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c r="GH64" s="278"/>
      <c r="GI64" s="150">
        <v>99999</v>
      </c>
      <c r="GJ64" s="150">
        <v>99999</v>
      </c>
      <c r="GK64" s="150">
        <v>99999</v>
      </c>
      <c r="GL64" s="48">
        <v>58</v>
      </c>
      <c r="GM64" s="49"/>
      <c r="GN64" s="99">
        <f t="shared" si="53"/>
        <v>216</v>
      </c>
      <c r="GO64" s="99">
        <f t="shared" si="39"/>
        <v>218</v>
      </c>
      <c r="GP64" s="50"/>
      <c r="GQ64" s="101" t="str">
        <f t="shared" si="50"/>
        <v>71</v>
      </c>
      <c r="GR64" s="104" t="str">
        <f t="shared" si="40"/>
        <v>126</v>
      </c>
      <c r="GS64" s="50">
        <f t="shared" si="10"/>
        <v>59</v>
      </c>
      <c r="GT64" s="7"/>
      <c r="GU64" s="175" t="str">
        <f t="shared" si="87"/>
        <v>1,2,98,70,68,67,66,65,60,63,64,62,61,158,156,157,177,161,160,162,176,175,174,163,164,172,173,140,141,145,146,147,137,138,139,153,69,152,55,56,54,57,127,109,110,111,112,114,113,115,116,117,118,119,120,123,122,71,100,126,58,59,74,72,73,75,76,77,78,79,81,80,82,83,84,85,86,87,92,95,124,96,94,93,91,88,89,90,97,121,125,107,106,105,104,103,102,8,12,5,108,128,27,28,29,30,9,7,6,14,13,15,16,19,17,18,37,36,20,11,129,131,132,134,133,50,51,52,10,3,4,99,101,25,22,34,21,35,32,26,130,136,135,150,151,149,148,144,143,142,171,170,169,168,167,166,165,159,155,154,31,24,23,45,33,49,46,44,43,53,48,47,41,40,42,39,38,</v>
      </c>
      <c r="GV64" s="241" t="str">
        <v>1199993.14,2.5,0</v>
      </c>
      <c r="GW64" s="101">
        <f t="shared" si="70"/>
        <v>11</v>
      </c>
      <c r="GX64" s="101">
        <f t="shared" si="71"/>
        <v>15</v>
      </c>
      <c r="GY64" s="167">
        <f t="shared" si="72"/>
        <v>1199993.1399999999</v>
      </c>
      <c r="GZ64" s="99">
        <f t="shared" si="73"/>
        <v>2.5</v>
      </c>
      <c r="HA64" s="99">
        <f t="shared" si="74"/>
        <v>0</v>
      </c>
      <c r="HB64" s="248" t="str">
        <f t="shared" si="75"/>
        <v>-</v>
      </c>
      <c r="HC64" s="49"/>
      <c r="HD64" s="246" t="str">
        <f t="shared" si="14"/>
        <v/>
      </c>
      <c r="HE64" s="50">
        <v>59</v>
      </c>
      <c r="HF64" s="173" t="str">
        <f t="shared" si="15"/>
        <v/>
      </c>
      <c r="HG64" s="101" t="str">
        <f t="shared" si="69"/>
        <v/>
      </c>
      <c r="HH64" s="267" t="str" cm="1">
        <f t="array" ref="HH64">IF(HE64&lt;=$HC$1-1,IF(HF64&lt;&gt;HF63,INDEX($M$6:$GK$185,1,HG64+1),INDEX($M$6:$GK$185,MIN(HG64,HG63)+1,MAX(HG64,HG63)+1))+IF(HF64&lt;&gt;HF65,INDEX($M$6:$GK$185,1,HG64+1),0),"")</f>
        <v/>
      </c>
      <c r="HI64" s="50" t="str">
        <f t="shared" ca="1" si="76"/>
        <v/>
      </c>
      <c r="HJ64" s="49"/>
      <c r="HK64" s="49"/>
      <c r="HL64" s="49"/>
      <c r="HM64" s="49"/>
      <c r="HP64" s="161">
        <v>59</v>
      </c>
      <c r="HQ64" s="163" t="str">
        <f t="shared" si="88"/>
        <v>,-59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4" s="164" t="str">
        <f t="shared" si="89"/>
        <v>,-59,2,98,70,68,67,66,65,60,63,64,62,61,158,156,157,177,161,160,162,176,175,174,163,164,172,173,140,141,145,146,147,137,138,139,153,69,152,55,56,54,57,127,109,110,111,112,114,113,115,116,117,118,119,120,123,122,71,126,58,1,74,72,73,75,76,77,78,79,81,80,82,83,84,85,86,87,92,95,124,96,94,93,91,88,89,90,97,121,125,107,106,105,104,100,103,102,8,12,5,108,128,27,28,29,30,9,7,6,14,13,15,16,19,17,18,37,36,20,11,129,131,132,134,133,50,51,52,10,3,4,99,101,25,22,34,21,35,32,26,130,136,135,150,151,149,148,144,143,142,171,170,169,168,167,166,165,159,155,154,31,24,23,45,33,49,46,44,43,53,48,47,41,40,42,39,38,</v>
      </c>
      <c r="HS64" s="105" t="str">
        <f t="shared" si="90"/>
        <v>59,2,98,70,68,67,66,65,60,63,64,62,61,158,156,157,177,161,160,162,176,175,174,163,164,172,173,140,141,145,146,147,137,138,139,153,69,152,55,56,54,57,127,109,110,111,112,114,113,115,116,117,118,119,120,123,122,71,126,58,1,74,72,73,75,76,77,78,79,81,80,82,83,84,85,86,87,92,95,124,96,94,93,91,88,89,90,97,121,125,107,106,105,104,100,103,102,8,12,5,108,128,27,28,29,30,9,7,6,14,13,15,16,19,17,18,37,36,20,11,129,131,132,134,133,50,51,52,10,3,4,99,101,25,22,34,21,35,32,26,130,136,135,150,151,149,148,144,143,142,171,170,169,168,167,166,165,159,155,154,31,24,23,45,33,49,46,44,43,53,48,47,41,40,42,39,38,</v>
      </c>
      <c r="HT64" s="143" t="str">
        <v>1399986,1.25,0</v>
      </c>
      <c r="HU64" s="161">
        <f t="shared" si="77"/>
        <v>8</v>
      </c>
      <c r="HV64" s="161">
        <f t="shared" si="78"/>
        <v>13</v>
      </c>
      <c r="HW64" s="161">
        <f t="shared" si="79"/>
        <v>1399986</v>
      </c>
      <c r="HX64" s="161">
        <f t="shared" si="80"/>
        <v>1.25</v>
      </c>
      <c r="HY64" s="161">
        <f t="shared" si="81"/>
        <v>0</v>
      </c>
      <c r="HZ64" s="161">
        <f t="shared" si="82"/>
        <v>1399986</v>
      </c>
      <c r="IA64" s="174">
        <f t="shared" si="92"/>
        <v>99999</v>
      </c>
      <c r="IB64" s="173">
        <f t="shared" si="93"/>
        <v>99999</v>
      </c>
      <c r="IC64" s="56" t="e">
        <f t="shared" si="94"/>
        <v>#VALUE!</v>
      </c>
      <c r="ID64" s="167" t="str">
        <f t="shared" si="95"/>
        <v>-</v>
      </c>
      <c r="IE64" s="186" t="str">
        <f t="shared" si="96"/>
        <v>-</v>
      </c>
      <c r="IJ64" s="121">
        <f t="shared" si="84"/>
        <v>99999</v>
      </c>
      <c r="IK64" s="1">
        <f t="shared" si="85"/>
        <v>99999</v>
      </c>
      <c r="IL64" s="56" t="str">
        <f t="shared" si="86"/>
        <v>-</v>
      </c>
    </row>
    <row r="65" spans="1:246" ht="16" thickBot="1" x14ac:dyDescent="0.25">
      <c r="A65" s="64"/>
      <c r="B65" s="1">
        <v>60</v>
      </c>
      <c r="K65" s="9">
        <v>59</v>
      </c>
      <c r="L65" s="3">
        <v>59</v>
      </c>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280"/>
      <c r="AT65" s="280"/>
      <c r="AU65" s="280"/>
      <c r="AV65" s="280"/>
      <c r="AW65" s="280"/>
      <c r="AX65" s="280"/>
      <c r="AY65" s="280"/>
      <c r="AZ65" s="280"/>
      <c r="BA65" s="280"/>
      <c r="BB65" s="280"/>
      <c r="BC65" s="280"/>
      <c r="BD65" s="280"/>
      <c r="BE65" s="280"/>
      <c r="BF65" s="280"/>
      <c r="BG65" s="280"/>
      <c r="BH65" s="280"/>
      <c r="BI65" s="280"/>
      <c r="BJ65" s="280"/>
      <c r="BK65" s="280"/>
      <c r="BL65" s="101"/>
      <c r="BM65" s="101"/>
      <c r="BN65" s="101"/>
      <c r="BO65" s="101"/>
      <c r="BP65" s="101"/>
      <c r="BQ65" s="101"/>
      <c r="BR65" s="101"/>
      <c r="BS65" s="101"/>
      <c r="BT65" s="101" t="s">
        <v>17</v>
      </c>
      <c r="BU65" s="278">
        <v>99999</v>
      </c>
      <c r="BV65" s="278">
        <v>99999</v>
      </c>
      <c r="BW65" s="278">
        <v>99999</v>
      </c>
      <c r="BX65" s="278">
        <v>99999</v>
      </c>
      <c r="BY65" s="278">
        <v>99999</v>
      </c>
      <c r="BZ65" s="278">
        <v>99999</v>
      </c>
      <c r="CA65" s="278">
        <v>99999</v>
      </c>
      <c r="CB65" s="278">
        <v>99999</v>
      </c>
      <c r="CC65" s="278">
        <v>99999</v>
      </c>
      <c r="CD65" s="278">
        <v>99999</v>
      </c>
      <c r="CE65" s="278">
        <v>99999</v>
      </c>
      <c r="CF65" s="278">
        <v>99999</v>
      </c>
      <c r="CG65" s="278">
        <v>99999</v>
      </c>
      <c r="CH65" s="278">
        <v>99999</v>
      </c>
      <c r="CI65" s="278">
        <v>99999</v>
      </c>
      <c r="CJ65" s="278">
        <v>99999</v>
      </c>
      <c r="CK65" s="278">
        <v>99999</v>
      </c>
      <c r="CL65" s="278">
        <v>99999</v>
      </c>
      <c r="CM65" s="278">
        <v>99999</v>
      </c>
      <c r="CN65" s="278">
        <v>99999</v>
      </c>
      <c r="CO65" s="278">
        <v>99999</v>
      </c>
      <c r="CP65" s="278">
        <v>99999</v>
      </c>
      <c r="CQ65" s="278">
        <v>99999</v>
      </c>
      <c r="CR65" s="278">
        <v>99999</v>
      </c>
      <c r="CS65" s="278">
        <v>99999</v>
      </c>
      <c r="CT65" s="278">
        <v>99999</v>
      </c>
      <c r="CU65" s="278">
        <v>99999</v>
      </c>
      <c r="CV65" s="278">
        <v>99999</v>
      </c>
      <c r="CW65" s="278">
        <v>99999</v>
      </c>
      <c r="CX65" s="278">
        <v>99999</v>
      </c>
      <c r="CY65" s="278">
        <v>99999</v>
      </c>
      <c r="CZ65" s="278">
        <v>99999</v>
      </c>
      <c r="DA65" s="278">
        <v>99999</v>
      </c>
      <c r="DB65" s="278">
        <v>99999</v>
      </c>
      <c r="DC65" s="278">
        <v>99999</v>
      </c>
      <c r="DD65" s="278">
        <v>99999</v>
      </c>
      <c r="DE65" s="278">
        <v>99999</v>
      </c>
      <c r="DF65" s="278">
        <v>99999</v>
      </c>
      <c r="DG65" s="278">
        <v>99999</v>
      </c>
      <c r="DH65" s="278">
        <v>99999</v>
      </c>
      <c r="DI65" s="278">
        <v>99999</v>
      </c>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c r="GH65" s="278"/>
      <c r="GI65" s="150">
        <v>99999</v>
      </c>
      <c r="GJ65" s="150">
        <v>99999</v>
      </c>
      <c r="GK65" s="150">
        <v>99999</v>
      </c>
      <c r="GL65" s="48">
        <v>59</v>
      </c>
      <c r="GM65" s="49"/>
      <c r="GN65" s="99">
        <f t="shared" si="53"/>
        <v>220</v>
      </c>
      <c r="GO65" s="99">
        <f t="shared" si="39"/>
        <v>221</v>
      </c>
      <c r="GP65" s="50"/>
      <c r="GQ65" s="101" t="str">
        <f t="shared" si="50"/>
        <v>126</v>
      </c>
      <c r="GR65" s="104" t="str">
        <f t="shared" si="40"/>
        <v>58</v>
      </c>
      <c r="GS65" s="50">
        <f t="shared" si="10"/>
        <v>60</v>
      </c>
      <c r="GT65" s="7"/>
      <c r="GU65" s="175" t="str">
        <f t="shared" si="87"/>
        <v>1,2,98,70,68,67,66,65,60,63,64,62,61,158,156,157,177,161,160,162,176,175,174,163,164,172,173,140,141,145,146,147,137,138,139,153,69,152,55,56,54,57,127,109,110,111,112,114,113,115,116,117,118,119,120,123,122,71,126,100,58,59,74,72,73,75,76,77,78,79,81,80,82,83,84,85,86,87,92,95,124,96,94,93,91,88,89,90,97,121,125,107,106,105,104,103,102,8,12,5,108,128,27,28,29,30,9,7,6,14,13,15,16,19,17,18,37,36,20,11,129,131,132,134,133,50,51,52,10,3,4,99,101,25,22,34,21,35,32,26,130,136,135,150,151,149,148,144,143,142,171,170,169,168,167,166,165,159,155,154,31,24,23,45,33,49,46,44,43,53,48,47,41,40,42,39,38,</v>
      </c>
      <c r="GV65" s="241" t="str">
        <v>1199993.14,2.5,0</v>
      </c>
      <c r="GW65" s="101">
        <f t="shared" si="70"/>
        <v>11</v>
      </c>
      <c r="GX65" s="101">
        <f t="shared" si="71"/>
        <v>15</v>
      </c>
      <c r="GY65" s="167">
        <f t="shared" si="72"/>
        <v>1199993.1399999999</v>
      </c>
      <c r="GZ65" s="99">
        <f t="shared" si="73"/>
        <v>2.5</v>
      </c>
      <c r="HA65" s="99">
        <f t="shared" si="74"/>
        <v>0</v>
      </c>
      <c r="HB65" s="248" t="str">
        <f t="shared" si="75"/>
        <v>-</v>
      </c>
      <c r="HC65" s="49"/>
      <c r="HD65" s="246" t="str">
        <f t="shared" si="14"/>
        <v/>
      </c>
      <c r="HE65" s="50">
        <v>60</v>
      </c>
      <c r="HF65" s="173" t="str">
        <f t="shared" si="15"/>
        <v/>
      </c>
      <c r="HG65" s="101" t="str">
        <f t="shared" si="69"/>
        <v/>
      </c>
      <c r="HH65" s="267" t="str" cm="1">
        <f t="array" ref="HH65">IF(HE65&lt;=$HC$1-1,IF(HF65&lt;&gt;HF64,INDEX($M$6:$GK$185,1,HG65+1),INDEX($M$6:$GK$185,MIN(HG65,HG64)+1,MAX(HG65,HG64)+1))+IF(HF65&lt;&gt;HF66,INDEX($M$6:$GK$185,1,HG65+1),0),"")</f>
        <v/>
      </c>
      <c r="HI65" s="50" t="str">
        <f t="shared" ca="1" si="76"/>
        <v/>
      </c>
      <c r="HJ65" s="49"/>
      <c r="HK65" s="49"/>
      <c r="HL65" s="49"/>
      <c r="HM65" s="49"/>
      <c r="HP65" s="161">
        <v>60</v>
      </c>
      <c r="HQ65" s="163" t="str">
        <f t="shared" si="88"/>
        <v>,-60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5" s="164" t="str">
        <f t="shared" si="89"/>
        <v>,-60,2,98,70,68,67,66,65,1,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5" s="105" t="str">
        <f t="shared" si="90"/>
        <v>60,2,98,70,68,67,66,65,1,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5" s="143" t="str">
        <v>1399986,2.5,0</v>
      </c>
      <c r="HU65" s="161">
        <f t="shared" si="77"/>
        <v>8</v>
      </c>
      <c r="HV65" s="161">
        <f t="shared" si="78"/>
        <v>12</v>
      </c>
      <c r="HW65" s="161">
        <f t="shared" si="79"/>
        <v>1399986</v>
      </c>
      <c r="HX65" s="161">
        <f t="shared" si="80"/>
        <v>2.5</v>
      </c>
      <c r="HY65" s="161">
        <f t="shared" si="81"/>
        <v>0</v>
      </c>
      <c r="HZ65" s="161">
        <f t="shared" si="82"/>
        <v>1399986</v>
      </c>
      <c r="IA65" s="174">
        <f t="shared" si="92"/>
        <v>99999</v>
      </c>
      <c r="IB65" s="173">
        <f t="shared" si="93"/>
        <v>99999</v>
      </c>
      <c r="IC65" s="56" t="e">
        <f t="shared" si="94"/>
        <v>#VALUE!</v>
      </c>
      <c r="ID65" s="167" t="str">
        <f t="shared" si="95"/>
        <v>-</v>
      </c>
      <c r="IE65" s="186" t="str">
        <f t="shared" si="96"/>
        <v>-</v>
      </c>
      <c r="IJ65" s="121">
        <f t="shared" si="84"/>
        <v>99999</v>
      </c>
      <c r="IK65" s="1">
        <f t="shared" si="85"/>
        <v>99999</v>
      </c>
      <c r="IL65" s="56" t="str">
        <f t="shared" si="86"/>
        <v>-</v>
      </c>
    </row>
    <row r="66" spans="1:246" ht="16" thickBot="1" x14ac:dyDescent="0.25">
      <c r="A66" s="64"/>
      <c r="B66" s="1">
        <v>61</v>
      </c>
      <c r="K66" s="9">
        <v>60</v>
      </c>
      <c r="L66" s="3">
        <v>60</v>
      </c>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280"/>
      <c r="AT66" s="280"/>
      <c r="AU66" s="280"/>
      <c r="AV66" s="280"/>
      <c r="AW66" s="280"/>
      <c r="AX66" s="280"/>
      <c r="AY66" s="280"/>
      <c r="AZ66" s="280"/>
      <c r="BA66" s="280"/>
      <c r="BB66" s="280"/>
      <c r="BC66" s="280"/>
      <c r="BD66" s="280"/>
      <c r="BE66" s="280"/>
      <c r="BF66" s="280"/>
      <c r="BG66" s="280"/>
      <c r="BH66" s="280"/>
      <c r="BI66" s="280"/>
      <c r="BJ66" s="280"/>
      <c r="BK66" s="280"/>
      <c r="BL66" s="101"/>
      <c r="BM66" s="101"/>
      <c r="BN66" s="101"/>
      <c r="BO66" s="101"/>
      <c r="BP66" s="101"/>
      <c r="BQ66" s="101"/>
      <c r="BR66" s="101"/>
      <c r="BS66" s="101"/>
      <c r="BT66" s="101"/>
      <c r="BU66" s="101" t="s">
        <v>17</v>
      </c>
      <c r="BV66" s="278">
        <v>99999</v>
      </c>
      <c r="BW66" s="278">
        <v>99999</v>
      </c>
      <c r="BX66" s="278">
        <v>99999</v>
      </c>
      <c r="BY66" s="278">
        <v>99999</v>
      </c>
      <c r="BZ66" s="278">
        <v>99999</v>
      </c>
      <c r="CA66" s="278">
        <v>99999</v>
      </c>
      <c r="CB66" s="278">
        <v>99999</v>
      </c>
      <c r="CC66" s="278">
        <v>99999</v>
      </c>
      <c r="CD66" s="278">
        <v>99999</v>
      </c>
      <c r="CE66" s="278">
        <v>99999</v>
      </c>
      <c r="CF66" s="278">
        <v>99999</v>
      </c>
      <c r="CG66" s="278">
        <v>99999</v>
      </c>
      <c r="CH66" s="278">
        <v>99999</v>
      </c>
      <c r="CI66" s="278">
        <v>99999</v>
      </c>
      <c r="CJ66" s="278">
        <v>99999</v>
      </c>
      <c r="CK66" s="278">
        <v>99999</v>
      </c>
      <c r="CL66" s="278">
        <v>99999</v>
      </c>
      <c r="CM66" s="278">
        <v>99999</v>
      </c>
      <c r="CN66" s="278">
        <v>99999</v>
      </c>
      <c r="CO66" s="278">
        <v>99999</v>
      </c>
      <c r="CP66" s="278">
        <v>99999</v>
      </c>
      <c r="CQ66" s="278">
        <v>99999</v>
      </c>
      <c r="CR66" s="278">
        <v>99999</v>
      </c>
      <c r="CS66" s="278">
        <v>99999</v>
      </c>
      <c r="CT66" s="278">
        <v>99999</v>
      </c>
      <c r="CU66" s="278">
        <v>99999</v>
      </c>
      <c r="CV66" s="278">
        <v>99999</v>
      </c>
      <c r="CW66" s="278">
        <v>99999</v>
      </c>
      <c r="CX66" s="278">
        <v>99999</v>
      </c>
      <c r="CY66" s="278">
        <v>99999</v>
      </c>
      <c r="CZ66" s="278">
        <v>99999</v>
      </c>
      <c r="DA66" s="278">
        <v>99999</v>
      </c>
      <c r="DB66" s="278">
        <v>99999</v>
      </c>
      <c r="DC66" s="278">
        <v>99999</v>
      </c>
      <c r="DD66" s="278">
        <v>99999</v>
      </c>
      <c r="DE66" s="278">
        <v>99999</v>
      </c>
      <c r="DF66" s="278">
        <v>99999</v>
      </c>
      <c r="DG66" s="278">
        <v>99999</v>
      </c>
      <c r="DH66" s="278">
        <v>99999</v>
      </c>
      <c r="DI66" s="278">
        <v>99999</v>
      </c>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278"/>
      <c r="EK66" s="278"/>
      <c r="EL66" s="278"/>
      <c r="EM66" s="278"/>
      <c r="EN66" s="278"/>
      <c r="EO66" s="278"/>
      <c r="EP66" s="278"/>
      <c r="EQ66" s="278"/>
      <c r="ER66" s="278"/>
      <c r="ES66" s="278"/>
      <c r="ET66" s="278"/>
      <c r="EU66" s="278"/>
      <c r="EV66" s="278"/>
      <c r="EW66" s="278"/>
      <c r="EX66" s="278"/>
      <c r="EY66" s="278"/>
      <c r="EZ66" s="278"/>
      <c r="FA66" s="278"/>
      <c r="FB66" s="278"/>
      <c r="FC66" s="278"/>
      <c r="FD66" s="278"/>
      <c r="FE66" s="278"/>
      <c r="FF66" s="278"/>
      <c r="FG66" s="278"/>
      <c r="FH66" s="278"/>
      <c r="FI66" s="278"/>
      <c r="FJ66" s="278"/>
      <c r="FK66" s="278"/>
      <c r="FL66" s="278"/>
      <c r="FM66" s="278"/>
      <c r="FN66" s="278"/>
      <c r="FO66" s="278"/>
      <c r="FP66" s="278"/>
      <c r="FQ66" s="278"/>
      <c r="FR66" s="278"/>
      <c r="FS66" s="278"/>
      <c r="FT66" s="278"/>
      <c r="FU66" s="278"/>
      <c r="FV66" s="278"/>
      <c r="FW66" s="278"/>
      <c r="FX66" s="278"/>
      <c r="FY66" s="278"/>
      <c r="FZ66" s="278"/>
      <c r="GA66" s="278"/>
      <c r="GB66" s="278"/>
      <c r="GC66" s="278"/>
      <c r="GD66" s="278"/>
      <c r="GE66" s="278"/>
      <c r="GF66" s="278"/>
      <c r="GG66" s="278"/>
      <c r="GH66" s="278"/>
      <c r="GI66" s="150">
        <v>99999</v>
      </c>
      <c r="GJ66" s="150">
        <v>99999</v>
      </c>
      <c r="GK66" s="150">
        <v>99999</v>
      </c>
      <c r="GL66" s="48">
        <v>60</v>
      </c>
      <c r="GM66" s="49"/>
      <c r="GN66" s="99">
        <f t="shared" si="53"/>
        <v>223</v>
      </c>
      <c r="GO66" s="99">
        <f t="shared" si="39"/>
        <v>224</v>
      </c>
      <c r="GP66" s="50"/>
      <c r="GQ66" s="101" t="str">
        <f t="shared" si="50"/>
        <v>58</v>
      </c>
      <c r="GR66" s="104" t="str">
        <f t="shared" si="40"/>
        <v>59</v>
      </c>
      <c r="GS66" s="50">
        <f t="shared" si="10"/>
        <v>61</v>
      </c>
      <c r="GT66" s="7"/>
      <c r="GU66" s="175" t="str">
        <f t="shared" si="87"/>
        <v>1,2,98,70,68,67,66,65,60,63,64,62,61,158,156,157,177,161,160,162,176,175,174,163,164,172,173,140,141,145,146,147,137,138,139,153,69,152,55,56,54,57,127,109,110,111,112,114,113,115,116,117,118,119,120,123,122,71,126,58,100,59,74,72,73,75,76,77,78,79,81,80,82,83,84,85,86,87,92,95,124,96,94,93,91,88,89,90,97,121,125,107,106,105,104,103,102,8,12,5,108,128,27,28,29,30,9,7,6,14,13,15,16,19,17,18,37,36,20,11,129,131,132,134,133,50,51,52,10,3,4,99,101,25,22,34,21,35,32,26,130,136,135,150,151,149,148,144,143,142,171,170,169,168,167,166,165,159,155,154,31,24,23,45,33,49,46,44,43,53,48,47,41,40,42,39,38,</v>
      </c>
      <c r="GV66" s="241" t="str">
        <v>1199993.14,2.5,0</v>
      </c>
      <c r="GW66" s="101">
        <f t="shared" si="70"/>
        <v>11</v>
      </c>
      <c r="GX66" s="101">
        <f t="shared" si="71"/>
        <v>15</v>
      </c>
      <c r="GY66" s="167">
        <f t="shared" si="72"/>
        <v>1199993.1399999999</v>
      </c>
      <c r="GZ66" s="99">
        <f t="shared" si="73"/>
        <v>2.5</v>
      </c>
      <c r="HA66" s="99">
        <f t="shared" si="74"/>
        <v>0</v>
      </c>
      <c r="HB66" s="248" t="str">
        <f t="shared" si="75"/>
        <v>-</v>
      </c>
      <c r="HC66" s="49"/>
      <c r="HD66" s="246" t="str">
        <f t="shared" si="14"/>
        <v/>
      </c>
      <c r="HE66" s="50">
        <v>61</v>
      </c>
      <c r="HF66" s="173" t="str">
        <f t="shared" si="15"/>
        <v/>
      </c>
      <c r="HG66" s="101" t="str">
        <f t="shared" si="69"/>
        <v/>
      </c>
      <c r="HH66" s="267" t="str" cm="1">
        <f t="array" ref="HH66">IF(HE66&lt;=$HC$1-1,IF(HF66&lt;&gt;HF65,INDEX($M$6:$GK$185,1,HG66+1),INDEX($M$6:$GK$185,MIN(HG66,HG65)+1,MAX(HG66,HG65)+1))+IF(HF66&lt;&gt;HF67,INDEX($M$6:$GK$185,1,HG66+1),0),"")</f>
        <v/>
      </c>
      <c r="HI66" s="50" t="str">
        <f t="shared" ca="1" si="76"/>
        <v/>
      </c>
      <c r="HJ66" s="49"/>
      <c r="HK66" s="49"/>
      <c r="HL66" s="49"/>
      <c r="HM66" s="49"/>
      <c r="HP66" s="161">
        <v>61</v>
      </c>
      <c r="HQ66" s="163" t="str">
        <f t="shared" si="88"/>
        <v>,-61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6" s="164" t="str">
        <f t="shared" si="89"/>
        <v>,-61,2,98,70,68,67,66,65,60,63,64,62,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6" s="105" t="str">
        <f t="shared" si="90"/>
        <v>61,2,98,70,68,67,66,65,60,63,64,62,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6" s="143" t="str">
        <v>1399986,2.5,0</v>
      </c>
      <c r="HU66" s="161">
        <f t="shared" si="77"/>
        <v>8</v>
      </c>
      <c r="HV66" s="161">
        <f t="shared" si="78"/>
        <v>12</v>
      </c>
      <c r="HW66" s="161">
        <f t="shared" si="79"/>
        <v>1399986</v>
      </c>
      <c r="HX66" s="161">
        <f t="shared" si="80"/>
        <v>2.5</v>
      </c>
      <c r="HY66" s="161">
        <f t="shared" si="81"/>
        <v>0</v>
      </c>
      <c r="HZ66" s="161">
        <f t="shared" si="82"/>
        <v>1399986</v>
      </c>
      <c r="IA66" s="174">
        <f t="shared" si="92"/>
        <v>99999</v>
      </c>
      <c r="IB66" s="173">
        <f t="shared" si="93"/>
        <v>99999</v>
      </c>
      <c r="IC66" s="56" t="e">
        <f t="shared" si="94"/>
        <v>#VALUE!</v>
      </c>
      <c r="ID66" s="167" t="str">
        <f t="shared" si="95"/>
        <v>-</v>
      </c>
      <c r="IE66" s="186" t="str">
        <f t="shared" si="96"/>
        <v>-</v>
      </c>
      <c r="IJ66" s="121">
        <f t="shared" si="84"/>
        <v>99999</v>
      </c>
      <c r="IK66" s="1">
        <f t="shared" si="85"/>
        <v>99999</v>
      </c>
      <c r="IL66" s="56" t="str">
        <f t="shared" si="86"/>
        <v>-</v>
      </c>
    </row>
    <row r="67" spans="1:246" ht="16" thickBot="1" x14ac:dyDescent="0.25">
      <c r="A67" s="64"/>
      <c r="B67" s="1">
        <v>62</v>
      </c>
      <c r="K67" s="9">
        <v>61</v>
      </c>
      <c r="L67" s="3">
        <v>61</v>
      </c>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280"/>
      <c r="AT67" s="280"/>
      <c r="AU67" s="280"/>
      <c r="AV67" s="280"/>
      <c r="AW67" s="280"/>
      <c r="AX67" s="280"/>
      <c r="AY67" s="280"/>
      <c r="AZ67" s="280"/>
      <c r="BA67" s="280"/>
      <c r="BB67" s="280"/>
      <c r="BC67" s="280"/>
      <c r="BD67" s="280"/>
      <c r="BE67" s="280"/>
      <c r="BF67" s="280"/>
      <c r="BG67" s="280"/>
      <c r="BH67" s="280"/>
      <c r="BI67" s="280"/>
      <c r="BJ67" s="280"/>
      <c r="BK67" s="280"/>
      <c r="BL67" s="101"/>
      <c r="BM67" s="101"/>
      <c r="BN67" s="101"/>
      <c r="BO67" s="101"/>
      <c r="BP67" s="101"/>
      <c r="BQ67" s="101"/>
      <c r="BR67" s="101"/>
      <c r="BS67" s="101"/>
      <c r="BT67" s="101"/>
      <c r="BU67" s="101"/>
      <c r="BV67" s="101" t="s">
        <v>17</v>
      </c>
      <c r="BW67" s="278">
        <v>99999</v>
      </c>
      <c r="BX67" s="278">
        <v>99999</v>
      </c>
      <c r="BY67" s="278">
        <v>99999</v>
      </c>
      <c r="BZ67" s="278">
        <v>99999</v>
      </c>
      <c r="CA67" s="278">
        <v>99999</v>
      </c>
      <c r="CB67" s="278">
        <v>99999</v>
      </c>
      <c r="CC67" s="278">
        <v>99999</v>
      </c>
      <c r="CD67" s="278">
        <v>99999</v>
      </c>
      <c r="CE67" s="278">
        <v>99999</v>
      </c>
      <c r="CF67" s="278">
        <v>99999</v>
      </c>
      <c r="CG67" s="278">
        <v>99999</v>
      </c>
      <c r="CH67" s="278">
        <v>99999</v>
      </c>
      <c r="CI67" s="278">
        <v>99999</v>
      </c>
      <c r="CJ67" s="278">
        <v>99999</v>
      </c>
      <c r="CK67" s="278">
        <v>99999</v>
      </c>
      <c r="CL67" s="278">
        <v>99999</v>
      </c>
      <c r="CM67" s="278">
        <v>99999</v>
      </c>
      <c r="CN67" s="278">
        <v>99999</v>
      </c>
      <c r="CO67" s="278">
        <v>99999</v>
      </c>
      <c r="CP67" s="278">
        <v>99999</v>
      </c>
      <c r="CQ67" s="278">
        <v>99999</v>
      </c>
      <c r="CR67" s="278">
        <v>99999</v>
      </c>
      <c r="CS67" s="278">
        <v>99999</v>
      </c>
      <c r="CT67" s="278">
        <v>99999</v>
      </c>
      <c r="CU67" s="278">
        <v>99999</v>
      </c>
      <c r="CV67" s="278">
        <v>99999</v>
      </c>
      <c r="CW67" s="278">
        <v>99999</v>
      </c>
      <c r="CX67" s="278">
        <v>99999</v>
      </c>
      <c r="CY67" s="278">
        <v>99999</v>
      </c>
      <c r="CZ67" s="278">
        <v>99999</v>
      </c>
      <c r="DA67" s="278">
        <v>99999</v>
      </c>
      <c r="DB67" s="278">
        <v>99999</v>
      </c>
      <c r="DC67" s="278">
        <v>99999</v>
      </c>
      <c r="DD67" s="278">
        <v>99999</v>
      </c>
      <c r="DE67" s="278">
        <v>99999</v>
      </c>
      <c r="DF67" s="278">
        <v>99999</v>
      </c>
      <c r="DG67" s="278">
        <v>99999</v>
      </c>
      <c r="DH67" s="278">
        <v>99999</v>
      </c>
      <c r="DI67" s="278">
        <v>99999</v>
      </c>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278"/>
      <c r="EK67" s="278"/>
      <c r="EL67" s="278"/>
      <c r="EM67" s="278"/>
      <c r="EN67" s="278"/>
      <c r="EO67" s="278"/>
      <c r="EP67" s="278"/>
      <c r="EQ67" s="278"/>
      <c r="ER67" s="278"/>
      <c r="ES67" s="278"/>
      <c r="ET67" s="278"/>
      <c r="EU67" s="278"/>
      <c r="EV67" s="278"/>
      <c r="EW67" s="278"/>
      <c r="EX67" s="278"/>
      <c r="EY67" s="278"/>
      <c r="EZ67" s="278"/>
      <c r="FA67" s="278"/>
      <c r="FB67" s="278"/>
      <c r="FC67" s="278"/>
      <c r="FD67" s="278"/>
      <c r="FE67" s="278"/>
      <c r="FF67" s="278"/>
      <c r="FG67" s="278"/>
      <c r="FH67" s="278"/>
      <c r="FI67" s="278"/>
      <c r="FJ67" s="278"/>
      <c r="FK67" s="278"/>
      <c r="FL67" s="278"/>
      <c r="FM67" s="278"/>
      <c r="FN67" s="278"/>
      <c r="FO67" s="278"/>
      <c r="FP67" s="278"/>
      <c r="FQ67" s="278"/>
      <c r="FR67" s="278"/>
      <c r="FS67" s="278"/>
      <c r="FT67" s="278"/>
      <c r="FU67" s="278"/>
      <c r="FV67" s="278"/>
      <c r="FW67" s="278"/>
      <c r="FX67" s="278"/>
      <c r="FY67" s="278"/>
      <c r="FZ67" s="278"/>
      <c r="GA67" s="278"/>
      <c r="GB67" s="278"/>
      <c r="GC67" s="278"/>
      <c r="GD67" s="278"/>
      <c r="GE67" s="278"/>
      <c r="GF67" s="278"/>
      <c r="GG67" s="278"/>
      <c r="GH67" s="278"/>
      <c r="GI67" s="150">
        <v>99999</v>
      </c>
      <c r="GJ67" s="150">
        <v>99999</v>
      </c>
      <c r="GK67" s="150">
        <v>99999</v>
      </c>
      <c r="GL67" s="48">
        <v>61</v>
      </c>
      <c r="GM67" s="49"/>
      <c r="GN67" s="99">
        <f t="shared" si="53"/>
        <v>226</v>
      </c>
      <c r="GO67" s="99">
        <f t="shared" si="39"/>
        <v>227</v>
      </c>
      <c r="GP67" s="50"/>
      <c r="GQ67" s="101" t="str">
        <f t="shared" si="50"/>
        <v>59</v>
      </c>
      <c r="GR67" s="104" t="str">
        <f t="shared" si="40"/>
        <v>74</v>
      </c>
      <c r="GS67" s="50">
        <f t="shared" si="10"/>
        <v>62</v>
      </c>
      <c r="GT67" s="7"/>
      <c r="GU67" s="175" t="str">
        <f t="shared" si="87"/>
        <v>1,2,98,70,68,67,66,65,60,63,64,62,61,158,156,157,177,161,160,162,176,175,174,163,164,172,173,140,141,145,146,147,137,138,139,153,69,152,55,56,54,57,127,109,110,111,112,114,113,115,116,117,118,119,120,123,122,71,126,58,59,100,74,72,73,75,76,77,78,79,81,80,82,83,84,85,86,87,92,95,124,96,94,93,91,88,89,90,97,121,125,107,106,105,104,103,102,8,12,5,108,128,27,28,29,30,9,7,6,14,13,15,16,19,17,18,37,36,20,11,129,131,132,134,133,50,51,52,10,3,4,99,101,25,22,34,21,35,32,26,130,136,135,150,151,149,148,144,143,142,171,170,169,168,167,166,165,159,155,154,31,24,23,45,33,49,46,44,43,53,48,47,41,40,42,39,38,</v>
      </c>
      <c r="GV67" s="241" t="str">
        <v>1199993.14,2.5,0</v>
      </c>
      <c r="GW67" s="101">
        <f t="shared" si="70"/>
        <v>11</v>
      </c>
      <c r="GX67" s="101">
        <f t="shared" si="71"/>
        <v>15</v>
      </c>
      <c r="GY67" s="167">
        <f t="shared" si="72"/>
        <v>1199993.1399999999</v>
      </c>
      <c r="GZ67" s="99">
        <f t="shared" si="73"/>
        <v>2.5</v>
      </c>
      <c r="HA67" s="99">
        <f t="shared" si="74"/>
        <v>0</v>
      </c>
      <c r="HB67" s="248" t="str">
        <f t="shared" si="75"/>
        <v>-</v>
      </c>
      <c r="HC67" s="49"/>
      <c r="HD67" s="246" t="str">
        <f t="shared" si="14"/>
        <v/>
      </c>
      <c r="HE67" s="50">
        <v>62</v>
      </c>
      <c r="HF67" s="173" t="str">
        <f t="shared" si="15"/>
        <v/>
      </c>
      <c r="HG67" s="101" t="str">
        <f t="shared" si="69"/>
        <v/>
      </c>
      <c r="HH67" s="267" t="str" cm="1">
        <f t="array" ref="HH67">IF(HE67&lt;=$HC$1-1,IF(HF67&lt;&gt;HF66,INDEX($M$6:$GK$185,1,HG67+1),INDEX($M$6:$GK$185,MIN(HG67,HG66)+1,MAX(HG67,HG66)+1))+IF(HF67&lt;&gt;HF68,INDEX($M$6:$GK$185,1,HG67+1),0),"")</f>
        <v/>
      </c>
      <c r="HI67" s="50" t="str">
        <f t="shared" ca="1" si="76"/>
        <v/>
      </c>
      <c r="HJ67" s="49"/>
      <c r="HK67" s="49"/>
      <c r="HL67" s="49"/>
      <c r="HM67" s="49"/>
      <c r="HP67" s="161">
        <v>62</v>
      </c>
      <c r="HQ67" s="163" t="str">
        <f t="shared" si="88"/>
        <v>,-62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7" s="164" t="str">
        <f t="shared" si="89"/>
        <v>,-62,2,98,70,68,67,66,65,60,63,64,1,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7" s="105" t="str">
        <f t="shared" si="90"/>
        <v>62,2,98,70,68,67,66,65,60,63,64,1,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7" s="143" t="str">
        <v>1399986,2.5,0</v>
      </c>
      <c r="HU67" s="161">
        <f t="shared" si="77"/>
        <v>8</v>
      </c>
      <c r="HV67" s="161">
        <f t="shared" si="78"/>
        <v>12</v>
      </c>
      <c r="HW67" s="161">
        <f t="shared" si="79"/>
        <v>1399986</v>
      </c>
      <c r="HX67" s="161">
        <f t="shared" si="80"/>
        <v>2.5</v>
      </c>
      <c r="HY67" s="161">
        <f t="shared" si="81"/>
        <v>0</v>
      </c>
      <c r="HZ67" s="161">
        <f t="shared" si="82"/>
        <v>1399986</v>
      </c>
      <c r="IA67" s="174">
        <f t="shared" si="92"/>
        <v>99999</v>
      </c>
      <c r="IB67" s="173">
        <f t="shared" si="93"/>
        <v>99999</v>
      </c>
      <c r="IC67" s="56" t="e">
        <f t="shared" si="94"/>
        <v>#VALUE!</v>
      </c>
      <c r="ID67" s="167" t="str">
        <f t="shared" si="95"/>
        <v>-</v>
      </c>
      <c r="IE67" s="186" t="str">
        <f t="shared" si="96"/>
        <v>-</v>
      </c>
      <c r="IJ67" s="121">
        <f t="shared" si="84"/>
        <v>99999</v>
      </c>
      <c r="IK67" s="1">
        <f t="shared" si="85"/>
        <v>99999</v>
      </c>
      <c r="IL67" s="56" t="str">
        <f t="shared" si="86"/>
        <v>-</v>
      </c>
    </row>
    <row r="68" spans="1:246" ht="16" thickBot="1" x14ac:dyDescent="0.25">
      <c r="A68" s="64"/>
      <c r="B68" s="1">
        <v>63</v>
      </c>
      <c r="K68" s="9">
        <v>62</v>
      </c>
      <c r="L68" s="3">
        <v>62</v>
      </c>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280"/>
      <c r="AT68" s="280"/>
      <c r="AU68" s="280"/>
      <c r="AV68" s="280"/>
      <c r="AW68" s="280"/>
      <c r="AX68" s="280"/>
      <c r="AY68" s="280"/>
      <c r="AZ68" s="280"/>
      <c r="BA68" s="280"/>
      <c r="BB68" s="280"/>
      <c r="BC68" s="280"/>
      <c r="BD68" s="280"/>
      <c r="BE68" s="280"/>
      <c r="BF68" s="280"/>
      <c r="BG68" s="280"/>
      <c r="BH68" s="280"/>
      <c r="BI68" s="280"/>
      <c r="BJ68" s="280"/>
      <c r="BK68" s="280"/>
      <c r="BL68" s="101"/>
      <c r="BM68" s="101"/>
      <c r="BN68" s="101"/>
      <c r="BO68" s="101"/>
      <c r="BP68" s="101"/>
      <c r="BQ68" s="101"/>
      <c r="BR68" s="101"/>
      <c r="BS68" s="101"/>
      <c r="BT68" s="101"/>
      <c r="BU68" s="101"/>
      <c r="BV68" s="101"/>
      <c r="BW68" s="101" t="s">
        <v>17</v>
      </c>
      <c r="BX68" s="278">
        <v>99999</v>
      </c>
      <c r="BY68" s="278">
        <v>99999</v>
      </c>
      <c r="BZ68" s="278">
        <v>99999</v>
      </c>
      <c r="CA68" s="278">
        <v>99999</v>
      </c>
      <c r="CB68" s="278">
        <v>99999</v>
      </c>
      <c r="CC68" s="278">
        <v>99999</v>
      </c>
      <c r="CD68" s="278">
        <v>99999</v>
      </c>
      <c r="CE68" s="278">
        <v>99999</v>
      </c>
      <c r="CF68" s="278">
        <v>99999</v>
      </c>
      <c r="CG68" s="278">
        <v>99999</v>
      </c>
      <c r="CH68" s="278">
        <v>99999</v>
      </c>
      <c r="CI68" s="278">
        <v>99999</v>
      </c>
      <c r="CJ68" s="278">
        <v>99999</v>
      </c>
      <c r="CK68" s="278">
        <v>99999</v>
      </c>
      <c r="CL68" s="278">
        <v>99999</v>
      </c>
      <c r="CM68" s="278">
        <v>99999</v>
      </c>
      <c r="CN68" s="278">
        <v>99999</v>
      </c>
      <c r="CO68" s="278">
        <v>99999</v>
      </c>
      <c r="CP68" s="278">
        <v>99999</v>
      </c>
      <c r="CQ68" s="278">
        <v>99999</v>
      </c>
      <c r="CR68" s="278">
        <v>99999</v>
      </c>
      <c r="CS68" s="278">
        <v>99999</v>
      </c>
      <c r="CT68" s="278">
        <v>99999</v>
      </c>
      <c r="CU68" s="278">
        <v>99999</v>
      </c>
      <c r="CV68" s="278">
        <v>99999</v>
      </c>
      <c r="CW68" s="278">
        <v>99999</v>
      </c>
      <c r="CX68" s="278">
        <v>99999</v>
      </c>
      <c r="CY68" s="278">
        <v>99999</v>
      </c>
      <c r="CZ68" s="278">
        <v>99999</v>
      </c>
      <c r="DA68" s="278">
        <v>99999</v>
      </c>
      <c r="DB68" s="278">
        <v>99999</v>
      </c>
      <c r="DC68" s="278">
        <v>99999</v>
      </c>
      <c r="DD68" s="278">
        <v>99999</v>
      </c>
      <c r="DE68" s="278">
        <v>99999</v>
      </c>
      <c r="DF68" s="278">
        <v>99999</v>
      </c>
      <c r="DG68" s="278">
        <v>99999</v>
      </c>
      <c r="DH68" s="278">
        <v>99999</v>
      </c>
      <c r="DI68" s="278">
        <v>99999</v>
      </c>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Q68" s="278"/>
      <c r="ER68" s="278"/>
      <c r="ES68" s="278"/>
      <c r="ET68" s="278"/>
      <c r="EU68" s="278"/>
      <c r="EV68" s="278"/>
      <c r="EW68" s="278"/>
      <c r="EX68" s="278"/>
      <c r="EY68" s="278"/>
      <c r="EZ68" s="278"/>
      <c r="FA68" s="278"/>
      <c r="FB68" s="278"/>
      <c r="FC68" s="278"/>
      <c r="FD68" s="278"/>
      <c r="FE68" s="278"/>
      <c r="FF68" s="278"/>
      <c r="FG68" s="278"/>
      <c r="FH68" s="278"/>
      <c r="FI68" s="278"/>
      <c r="FJ68" s="278"/>
      <c r="FK68" s="278"/>
      <c r="FL68" s="278"/>
      <c r="FM68" s="278"/>
      <c r="FN68" s="278"/>
      <c r="FO68" s="278"/>
      <c r="FP68" s="278"/>
      <c r="FQ68" s="278"/>
      <c r="FR68" s="278"/>
      <c r="FS68" s="278"/>
      <c r="FT68" s="278"/>
      <c r="FU68" s="278"/>
      <c r="FV68" s="278"/>
      <c r="FW68" s="278"/>
      <c r="FX68" s="278"/>
      <c r="FY68" s="278"/>
      <c r="FZ68" s="278"/>
      <c r="GA68" s="278"/>
      <c r="GB68" s="278"/>
      <c r="GC68" s="278"/>
      <c r="GD68" s="278"/>
      <c r="GE68" s="278"/>
      <c r="GF68" s="278"/>
      <c r="GG68" s="278"/>
      <c r="GH68" s="278"/>
      <c r="GI68" s="150">
        <v>99999</v>
      </c>
      <c r="GJ68" s="150">
        <v>99999</v>
      </c>
      <c r="GK68" s="150">
        <v>99999</v>
      </c>
      <c r="GL68" s="48">
        <v>62</v>
      </c>
      <c r="GM68" s="49"/>
      <c r="GN68" s="99">
        <f t="shared" si="53"/>
        <v>229</v>
      </c>
      <c r="GO68" s="99">
        <f t="shared" si="39"/>
        <v>230</v>
      </c>
      <c r="GP68" s="50"/>
      <c r="GQ68" s="101" t="str">
        <f t="shared" si="50"/>
        <v>74</v>
      </c>
      <c r="GR68" s="104" t="str">
        <f t="shared" si="40"/>
        <v>72</v>
      </c>
      <c r="GS68" s="50">
        <f t="shared" si="10"/>
        <v>63</v>
      </c>
      <c r="GT68" s="7"/>
      <c r="GU68" s="175" t="str">
        <f t="shared" si="87"/>
        <v>1,2,98,70,68,67,66,65,60,63,64,62,61,158,156,157,177,161,160,162,176,175,174,163,164,172,173,140,141,145,146,147,137,138,139,153,69,152,55,56,54,57,127,109,110,111,112,114,113,115,116,117,118,119,120,123,122,71,126,58,59,74,100,72,73,75,76,77,78,79,81,80,82,83,84,85,86,87,92,95,124,96,94,93,91,88,89,90,97,121,125,107,106,105,104,103,102,8,12,5,108,128,27,28,29,30,9,7,6,14,13,15,16,19,17,18,37,36,20,11,129,131,132,134,133,50,51,52,10,3,4,99,101,25,22,34,21,35,32,26,130,136,135,150,151,149,148,144,143,142,171,170,169,168,167,166,165,159,155,154,31,24,23,45,33,49,46,44,43,53,48,47,41,40,42,39,38,</v>
      </c>
      <c r="GV68" s="241" t="str">
        <v>1199993.14,2.5,0</v>
      </c>
      <c r="GW68" s="101">
        <f t="shared" si="70"/>
        <v>11</v>
      </c>
      <c r="GX68" s="101">
        <f t="shared" si="71"/>
        <v>15</v>
      </c>
      <c r="GY68" s="167">
        <f t="shared" si="72"/>
        <v>1199993.1399999999</v>
      </c>
      <c r="GZ68" s="99">
        <f t="shared" si="73"/>
        <v>2.5</v>
      </c>
      <c r="HA68" s="99">
        <f t="shared" si="74"/>
        <v>0</v>
      </c>
      <c r="HB68" s="248" t="str">
        <f t="shared" si="75"/>
        <v>-</v>
      </c>
      <c r="HC68" s="49"/>
      <c r="HD68" s="246" t="str">
        <f t="shared" si="14"/>
        <v/>
      </c>
      <c r="HE68" s="50">
        <v>63</v>
      </c>
      <c r="HF68" s="173" t="str">
        <f t="shared" si="15"/>
        <v/>
      </c>
      <c r="HG68" s="101" t="str">
        <f t="shared" si="69"/>
        <v/>
      </c>
      <c r="HH68" s="267" t="str" cm="1">
        <f t="array" ref="HH68">IF(HE68&lt;=$HC$1-1,IF(HF68&lt;&gt;HF67,INDEX($M$6:$GK$185,1,HG68+1),INDEX($M$6:$GK$185,MIN(HG68,HG67)+1,MAX(HG68,HG67)+1))+IF(HF68&lt;&gt;HF69,INDEX($M$6:$GK$185,1,HG68+1),0),"")</f>
        <v/>
      </c>
      <c r="HI68" s="50" t="str">
        <f t="shared" ca="1" si="76"/>
        <v/>
      </c>
      <c r="HJ68" s="49"/>
      <c r="HK68" s="49"/>
      <c r="HL68" s="49"/>
      <c r="HM68" s="49"/>
      <c r="HP68" s="161">
        <v>63</v>
      </c>
      <c r="HQ68" s="163" t="str">
        <f t="shared" si="88"/>
        <v>,-63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8" s="164" t="str">
        <f t="shared" si="89"/>
        <v>,-63,2,98,70,68,67,66,65,60,1,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8" s="105" t="str">
        <f t="shared" si="90"/>
        <v>63,2,98,70,68,67,66,65,60,1,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8" s="143" t="str">
        <v>1399986,2.5,0</v>
      </c>
      <c r="HU68" s="161">
        <f t="shared" si="77"/>
        <v>8</v>
      </c>
      <c r="HV68" s="161">
        <f t="shared" si="78"/>
        <v>12</v>
      </c>
      <c r="HW68" s="161">
        <f t="shared" si="79"/>
        <v>1399986</v>
      </c>
      <c r="HX68" s="161">
        <f t="shared" si="80"/>
        <v>2.5</v>
      </c>
      <c r="HY68" s="161">
        <f t="shared" si="81"/>
        <v>0</v>
      </c>
      <c r="HZ68" s="161">
        <f t="shared" si="82"/>
        <v>1399986</v>
      </c>
      <c r="IA68" s="174">
        <f t="shared" si="92"/>
        <v>99999</v>
      </c>
      <c r="IB68" s="173">
        <f t="shared" si="93"/>
        <v>99999</v>
      </c>
      <c r="IC68" s="56" t="e">
        <f t="shared" si="94"/>
        <v>#VALUE!</v>
      </c>
      <c r="ID68" s="167" t="str">
        <f t="shared" si="95"/>
        <v>-</v>
      </c>
      <c r="IE68" s="186" t="str">
        <f t="shared" si="96"/>
        <v>-</v>
      </c>
      <c r="IJ68" s="121">
        <f t="shared" si="84"/>
        <v>99999</v>
      </c>
      <c r="IK68" s="1">
        <f t="shared" si="85"/>
        <v>99999</v>
      </c>
      <c r="IL68" s="56" t="str">
        <f t="shared" si="86"/>
        <v>-</v>
      </c>
    </row>
    <row r="69" spans="1:246" ht="16" thickBot="1" x14ac:dyDescent="0.25">
      <c r="A69" s="64"/>
      <c r="B69" s="1">
        <v>64</v>
      </c>
      <c r="K69" s="9">
        <v>63</v>
      </c>
      <c r="L69" s="3">
        <v>63</v>
      </c>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280"/>
      <c r="AT69" s="280"/>
      <c r="AU69" s="280"/>
      <c r="AV69" s="280"/>
      <c r="AW69" s="280"/>
      <c r="AX69" s="280"/>
      <c r="AY69" s="280"/>
      <c r="AZ69" s="280"/>
      <c r="BA69" s="280"/>
      <c r="BB69" s="280"/>
      <c r="BC69" s="280"/>
      <c r="BD69" s="280"/>
      <c r="BE69" s="280"/>
      <c r="BF69" s="280"/>
      <c r="BG69" s="280"/>
      <c r="BH69" s="280"/>
      <c r="BI69" s="280"/>
      <c r="BJ69" s="280"/>
      <c r="BK69" s="280"/>
      <c r="BL69" s="101"/>
      <c r="BM69" s="101"/>
      <c r="BN69" s="101"/>
      <c r="BO69" s="101"/>
      <c r="BP69" s="101"/>
      <c r="BQ69" s="101"/>
      <c r="BR69" s="101"/>
      <c r="BS69" s="101"/>
      <c r="BT69" s="101"/>
      <c r="BU69" s="101"/>
      <c r="BV69" s="101"/>
      <c r="BW69" s="101"/>
      <c r="BX69" s="101" t="s">
        <v>17</v>
      </c>
      <c r="BY69" s="278">
        <v>99999</v>
      </c>
      <c r="BZ69" s="278">
        <v>99999</v>
      </c>
      <c r="CA69" s="278">
        <v>99999</v>
      </c>
      <c r="CB69" s="278">
        <v>99999</v>
      </c>
      <c r="CC69" s="278">
        <v>99999</v>
      </c>
      <c r="CD69" s="278">
        <v>99999</v>
      </c>
      <c r="CE69" s="278">
        <v>99999</v>
      </c>
      <c r="CF69" s="278">
        <v>99999</v>
      </c>
      <c r="CG69" s="278">
        <v>99999</v>
      </c>
      <c r="CH69" s="278">
        <v>99999</v>
      </c>
      <c r="CI69" s="278">
        <v>99999</v>
      </c>
      <c r="CJ69" s="278">
        <v>99999</v>
      </c>
      <c r="CK69" s="278">
        <v>99999</v>
      </c>
      <c r="CL69" s="278">
        <v>99999</v>
      </c>
      <c r="CM69" s="278">
        <v>99999</v>
      </c>
      <c r="CN69" s="278">
        <v>99999</v>
      </c>
      <c r="CO69" s="278">
        <v>99999</v>
      </c>
      <c r="CP69" s="278">
        <v>99999</v>
      </c>
      <c r="CQ69" s="278">
        <v>99999</v>
      </c>
      <c r="CR69" s="278">
        <v>99999</v>
      </c>
      <c r="CS69" s="278">
        <v>99999</v>
      </c>
      <c r="CT69" s="278">
        <v>99999</v>
      </c>
      <c r="CU69" s="278">
        <v>99999</v>
      </c>
      <c r="CV69" s="278">
        <v>99999</v>
      </c>
      <c r="CW69" s="278">
        <v>99999</v>
      </c>
      <c r="CX69" s="278">
        <v>99999</v>
      </c>
      <c r="CY69" s="278">
        <v>99999</v>
      </c>
      <c r="CZ69" s="278">
        <v>99999</v>
      </c>
      <c r="DA69" s="278">
        <v>99999</v>
      </c>
      <c r="DB69" s="278">
        <v>99999</v>
      </c>
      <c r="DC69" s="278">
        <v>99999</v>
      </c>
      <c r="DD69" s="278">
        <v>99999</v>
      </c>
      <c r="DE69" s="278">
        <v>99999</v>
      </c>
      <c r="DF69" s="278">
        <v>99999</v>
      </c>
      <c r="DG69" s="278">
        <v>99999</v>
      </c>
      <c r="DH69" s="278">
        <v>99999</v>
      </c>
      <c r="DI69" s="278">
        <v>99999</v>
      </c>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8"/>
      <c r="GE69" s="278"/>
      <c r="GF69" s="278"/>
      <c r="GG69" s="278"/>
      <c r="GH69" s="278"/>
      <c r="GI69" s="150">
        <v>99999</v>
      </c>
      <c r="GJ69" s="150">
        <v>99999</v>
      </c>
      <c r="GK69" s="150">
        <v>99999</v>
      </c>
      <c r="GL69" s="48">
        <v>63</v>
      </c>
      <c r="GM69" s="49"/>
      <c r="GN69" s="99">
        <f t="shared" si="53"/>
        <v>232</v>
      </c>
      <c r="GO69" s="99">
        <f t="shared" si="39"/>
        <v>233</v>
      </c>
      <c r="GP69" s="50"/>
      <c r="GQ69" s="101" t="str">
        <f t="shared" si="50"/>
        <v>72</v>
      </c>
      <c r="GR69" s="104" t="str">
        <f t="shared" si="40"/>
        <v>73</v>
      </c>
      <c r="GS69" s="50">
        <f t="shared" si="10"/>
        <v>64</v>
      </c>
      <c r="GT69" s="7"/>
      <c r="GU69" s="175" t="str">
        <f t="shared" si="87"/>
        <v>1,2,98,70,68,67,66,65,60,63,64,62,61,158,156,157,177,161,160,162,176,175,174,163,164,172,173,140,141,145,146,147,137,138,139,153,69,152,55,56,54,57,127,109,110,111,112,114,113,115,116,117,118,119,120,123,122,71,126,58,59,74,72,100,73,75,76,77,78,79,81,80,82,83,84,85,86,87,92,95,124,96,94,93,91,88,89,90,97,121,125,107,106,105,104,103,102,8,12,5,108,128,27,28,29,30,9,7,6,14,13,15,16,19,17,18,37,36,20,11,129,131,132,134,133,50,51,52,10,3,4,99,101,25,22,34,21,35,32,26,130,136,135,150,151,149,148,144,143,142,171,170,169,168,167,166,165,159,155,154,31,24,23,45,33,49,46,44,43,53,48,47,41,40,42,39,38,</v>
      </c>
      <c r="GV69" s="241" t="str">
        <v>1199993.14,2.5,0</v>
      </c>
      <c r="GW69" s="101">
        <f t="shared" si="70"/>
        <v>11</v>
      </c>
      <c r="GX69" s="101">
        <f t="shared" si="71"/>
        <v>15</v>
      </c>
      <c r="GY69" s="167">
        <f t="shared" si="72"/>
        <v>1199993.1399999999</v>
      </c>
      <c r="GZ69" s="99">
        <f t="shared" si="73"/>
        <v>2.5</v>
      </c>
      <c r="HA69" s="99">
        <f t="shared" si="74"/>
        <v>0</v>
      </c>
      <c r="HB69" s="248" t="str">
        <f t="shared" si="75"/>
        <v>-</v>
      </c>
      <c r="HC69" s="49"/>
      <c r="HD69" s="246" t="str">
        <f t="shared" si="14"/>
        <v/>
      </c>
      <c r="HE69" s="50">
        <v>64</v>
      </c>
      <c r="HF69" s="173" t="str">
        <f t="shared" si="15"/>
        <v/>
      </c>
      <c r="HG69" s="101" t="str">
        <f t="shared" si="69"/>
        <v/>
      </c>
      <c r="HH69" s="267" t="str" cm="1">
        <f t="array" ref="HH69">IF(HE69&lt;=$HC$1-1,IF(HF69&lt;&gt;HF68,INDEX($M$6:$GK$185,1,HG69+1),INDEX($M$6:$GK$185,MIN(HG69,HG68)+1,MAX(HG69,HG68)+1))+IF(HF69&lt;&gt;HF70,INDEX($M$6:$GK$185,1,HG69+1),0),"")</f>
        <v/>
      </c>
      <c r="HI69" s="50" t="str">
        <f t="shared" ca="1" si="76"/>
        <v/>
      </c>
      <c r="HJ69" s="49"/>
      <c r="HK69" s="49"/>
      <c r="HL69" s="49"/>
      <c r="HM69" s="49"/>
      <c r="HP69" s="161">
        <v>64</v>
      </c>
      <c r="HQ69" s="163" t="str">
        <f t="shared" si="88"/>
        <v>,-64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69" s="164" t="str">
        <f t="shared" si="89"/>
        <v>,-64,2,98,70,68,67,66,65,60,63,1,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69" s="105" t="str">
        <f t="shared" si="90"/>
        <v>64,2,98,70,68,67,66,65,60,63,1,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69" s="143" t="str">
        <v>1399986,2.5,0</v>
      </c>
      <c r="HU69" s="161">
        <f t="shared" si="77"/>
        <v>8</v>
      </c>
      <c r="HV69" s="161">
        <f t="shared" si="78"/>
        <v>12</v>
      </c>
      <c r="HW69" s="161">
        <f t="shared" si="79"/>
        <v>1399986</v>
      </c>
      <c r="HX69" s="161">
        <f t="shared" si="80"/>
        <v>2.5</v>
      </c>
      <c r="HY69" s="161">
        <f t="shared" si="81"/>
        <v>0</v>
      </c>
      <c r="HZ69" s="161">
        <f t="shared" si="82"/>
        <v>1399986</v>
      </c>
      <c r="IA69" s="174">
        <f t="shared" si="92"/>
        <v>99999</v>
      </c>
      <c r="IB69" s="173">
        <f t="shared" si="93"/>
        <v>99999</v>
      </c>
      <c r="IC69" s="56" t="e">
        <f t="shared" si="94"/>
        <v>#VALUE!</v>
      </c>
      <c r="ID69" s="167" t="str">
        <f t="shared" si="95"/>
        <v>-</v>
      </c>
      <c r="IE69" s="186" t="str">
        <f t="shared" si="96"/>
        <v>-</v>
      </c>
      <c r="IJ69" s="121">
        <f t="shared" si="84"/>
        <v>99999</v>
      </c>
      <c r="IK69" s="1">
        <f t="shared" si="85"/>
        <v>99999</v>
      </c>
      <c r="IL69" s="56" t="str">
        <f t="shared" si="86"/>
        <v>-</v>
      </c>
    </row>
    <row r="70" spans="1:246" ht="16" thickBot="1" x14ac:dyDescent="0.25">
      <c r="A70" s="64"/>
      <c r="B70" s="1">
        <v>65</v>
      </c>
      <c r="K70" s="9">
        <v>64</v>
      </c>
      <c r="L70" s="3">
        <v>64</v>
      </c>
      <c r="AS70" s="281"/>
      <c r="AT70" s="281"/>
      <c r="AU70" s="281"/>
      <c r="AV70" s="281"/>
      <c r="AW70" s="281"/>
      <c r="AX70" s="281"/>
      <c r="AY70" s="281"/>
      <c r="AZ70" s="281"/>
      <c r="BA70" s="281"/>
      <c r="BB70" s="281"/>
      <c r="BC70" s="281"/>
      <c r="BD70" s="281"/>
      <c r="BE70" s="281"/>
      <c r="BF70" s="281"/>
      <c r="BG70" s="281"/>
      <c r="BH70" s="281"/>
      <c r="BI70" s="281"/>
      <c r="BJ70" s="281"/>
      <c r="BK70" s="281"/>
      <c r="BL70" s="9"/>
      <c r="BM70" s="9"/>
      <c r="BN70" s="9"/>
      <c r="BO70" s="9"/>
      <c r="BP70" s="9"/>
      <c r="BQ70" s="9"/>
      <c r="BR70" s="9"/>
      <c r="BS70" s="9"/>
      <c r="BT70" s="9"/>
      <c r="BU70" s="9"/>
      <c r="BV70" s="9"/>
      <c r="BW70" s="9"/>
      <c r="BX70" s="143"/>
      <c r="BY70" s="143" t="s">
        <v>17</v>
      </c>
      <c r="BZ70" s="278">
        <v>99999</v>
      </c>
      <c r="CA70" s="278">
        <v>99999</v>
      </c>
      <c r="CB70" s="278">
        <v>99999</v>
      </c>
      <c r="CC70" s="278">
        <v>99999</v>
      </c>
      <c r="CD70" s="278">
        <v>99999</v>
      </c>
      <c r="CE70" s="278">
        <v>99999</v>
      </c>
      <c r="CF70" s="278">
        <v>99999</v>
      </c>
      <c r="CG70" s="278">
        <v>99999</v>
      </c>
      <c r="CH70" s="278">
        <v>99999</v>
      </c>
      <c r="CI70" s="278">
        <v>99999</v>
      </c>
      <c r="CJ70" s="278">
        <v>99999</v>
      </c>
      <c r="CK70" s="278">
        <v>99999</v>
      </c>
      <c r="CL70" s="278">
        <v>99999</v>
      </c>
      <c r="CM70" s="278">
        <v>99999</v>
      </c>
      <c r="CN70" s="278">
        <v>99999</v>
      </c>
      <c r="CO70" s="278">
        <v>99999</v>
      </c>
      <c r="CP70" s="278">
        <v>99999</v>
      </c>
      <c r="CQ70" s="278">
        <v>99999</v>
      </c>
      <c r="CR70" s="278">
        <v>99999</v>
      </c>
      <c r="CS70" s="278">
        <v>99999</v>
      </c>
      <c r="CT70" s="278">
        <v>99999</v>
      </c>
      <c r="CU70" s="278">
        <v>99999</v>
      </c>
      <c r="CV70" s="278">
        <v>99999</v>
      </c>
      <c r="CW70" s="278">
        <v>99999</v>
      </c>
      <c r="CX70" s="278">
        <v>99999</v>
      </c>
      <c r="CY70" s="278">
        <v>99999</v>
      </c>
      <c r="CZ70" s="278">
        <v>99999</v>
      </c>
      <c r="DA70" s="278">
        <v>99999</v>
      </c>
      <c r="DB70" s="278">
        <v>99999</v>
      </c>
      <c r="DC70" s="278">
        <v>99999</v>
      </c>
      <c r="DD70" s="278">
        <v>99999</v>
      </c>
      <c r="DE70" s="278">
        <v>99999</v>
      </c>
      <c r="DF70" s="278">
        <v>99999</v>
      </c>
      <c r="DG70" s="278">
        <v>99999</v>
      </c>
      <c r="DH70" s="278">
        <v>99999</v>
      </c>
      <c r="DI70" s="278">
        <v>99999</v>
      </c>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278"/>
      <c r="FW70" s="278"/>
      <c r="FX70" s="278"/>
      <c r="FY70" s="278"/>
      <c r="FZ70" s="278"/>
      <c r="GA70" s="278"/>
      <c r="GB70" s="278"/>
      <c r="GC70" s="278"/>
      <c r="GD70" s="278"/>
      <c r="GE70" s="278"/>
      <c r="GF70" s="278"/>
      <c r="GG70" s="278"/>
      <c r="GH70" s="278"/>
      <c r="GI70" s="150">
        <v>99999</v>
      </c>
      <c r="GJ70" s="150">
        <v>99999</v>
      </c>
      <c r="GK70" s="150">
        <v>99999</v>
      </c>
      <c r="GL70" s="48">
        <v>64</v>
      </c>
      <c r="GN70" s="99">
        <f t="shared" si="53"/>
        <v>235</v>
      </c>
      <c r="GO70" s="99">
        <f t="shared" si="39"/>
        <v>236</v>
      </c>
      <c r="GP70" s="50"/>
      <c r="GQ70" s="101" t="str">
        <f t="shared" si="50"/>
        <v>73</v>
      </c>
      <c r="GR70" s="104" t="str">
        <f t="shared" si="40"/>
        <v>75</v>
      </c>
      <c r="GS70" s="50">
        <f t="shared" si="10"/>
        <v>65</v>
      </c>
      <c r="GT70" s="7"/>
      <c r="GU70" s="175" t="str">
        <f t="shared" si="87"/>
        <v>1,2,98,70,68,67,66,65,60,63,64,62,61,158,156,157,177,161,160,162,176,175,174,163,164,172,173,140,141,145,146,147,137,138,139,153,69,152,55,56,54,57,127,109,110,111,112,114,113,115,116,117,118,119,120,123,122,71,126,58,59,74,72,73,100,75,76,77,78,79,81,80,82,83,84,85,86,87,92,95,124,96,94,93,91,88,89,90,97,121,125,107,106,105,104,103,102,8,12,5,108,128,27,28,29,30,9,7,6,14,13,15,16,19,17,18,37,36,20,11,129,131,132,134,133,50,51,52,10,3,4,99,101,25,22,34,21,35,32,26,130,136,135,150,151,149,148,144,143,142,171,170,169,168,167,166,165,159,155,154,31,24,23,45,33,49,46,44,43,53,48,47,41,40,42,39,38,</v>
      </c>
      <c r="GV70" s="241" t="str">
        <v>1199993.14,2.5,0</v>
      </c>
      <c r="GW70" s="101">
        <f t="shared" si="70"/>
        <v>11</v>
      </c>
      <c r="GX70" s="101">
        <f t="shared" si="71"/>
        <v>15</v>
      </c>
      <c r="GY70" s="167">
        <f t="shared" si="72"/>
        <v>1199993.1399999999</v>
      </c>
      <c r="GZ70" s="99">
        <f t="shared" si="73"/>
        <v>2.5</v>
      </c>
      <c r="HA70" s="99">
        <f t="shared" si="74"/>
        <v>0</v>
      </c>
      <c r="HB70" s="248" t="str">
        <f t="shared" si="75"/>
        <v>-</v>
      </c>
      <c r="HC70" s="49"/>
      <c r="HD70" s="246" t="str">
        <f t="shared" si="14"/>
        <v/>
      </c>
      <c r="HE70" s="50">
        <v>65</v>
      </c>
      <c r="HF70" s="173" t="str">
        <f t="shared" si="15"/>
        <v/>
      </c>
      <c r="HG70" s="101" t="str">
        <f t="shared" si="69"/>
        <v/>
      </c>
      <c r="HH70" s="267" t="str" cm="1">
        <f t="array" ref="HH70">IF(HE70&lt;=$HC$1-1,IF(HF70&lt;&gt;HF69,INDEX($M$6:$GK$185,1,HG70+1),INDEX($M$6:$GK$185,MIN(HG70,HG69)+1,MAX(HG70,HG69)+1))+IF(HF70&lt;&gt;HF71,INDEX($M$6:$GK$185,1,HG70+1),0),"")</f>
        <v/>
      </c>
      <c r="HI70" s="50" t="str">
        <f t="shared" ca="1" si="76"/>
        <v/>
      </c>
      <c r="HJ70" s="49"/>
      <c r="HK70" s="49"/>
      <c r="HL70" s="49"/>
      <c r="HM70" s="49"/>
      <c r="HP70" s="161">
        <v>65</v>
      </c>
      <c r="HQ70" s="163" t="str">
        <f t="shared" si="88"/>
        <v>,-65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0" s="164" t="str">
        <f t="shared" si="89"/>
        <v>,-65,2,98,70,68,67,66,1,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0" s="105" t="str">
        <f t="shared" si="90"/>
        <v>65,2,98,70,68,67,66,1,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0" s="143" t="str">
        <v>1399986,2.5,0</v>
      </c>
      <c r="HU70" s="161">
        <f t="shared" si="77"/>
        <v>8</v>
      </c>
      <c r="HV70" s="161">
        <f t="shared" si="78"/>
        <v>12</v>
      </c>
      <c r="HW70" s="161">
        <f t="shared" si="79"/>
        <v>1399986</v>
      </c>
      <c r="HX70" s="161">
        <f t="shared" si="80"/>
        <v>2.5</v>
      </c>
      <c r="HY70" s="161">
        <f t="shared" si="81"/>
        <v>0</v>
      </c>
      <c r="HZ70" s="161">
        <f t="shared" si="82"/>
        <v>1399986</v>
      </c>
      <c r="IA70" s="174">
        <f t="shared" si="92"/>
        <v>99999</v>
      </c>
      <c r="IB70" s="173">
        <f t="shared" si="93"/>
        <v>99999</v>
      </c>
      <c r="IC70" s="56" t="e">
        <f t="shared" si="94"/>
        <v>#VALUE!</v>
      </c>
      <c r="ID70" s="167" t="str">
        <f t="shared" si="95"/>
        <v>-</v>
      </c>
      <c r="IE70" s="186" t="str">
        <f t="shared" si="96"/>
        <v>-</v>
      </c>
      <c r="IJ70" s="121">
        <f t="shared" si="84"/>
        <v>99999</v>
      </c>
      <c r="IK70" s="1">
        <f t="shared" si="85"/>
        <v>99999</v>
      </c>
      <c r="IL70" s="56" t="str">
        <f t="shared" si="86"/>
        <v>-</v>
      </c>
    </row>
    <row r="71" spans="1:246" ht="16" thickBot="1" x14ac:dyDescent="0.25">
      <c r="A71" s="64"/>
      <c r="B71" s="1">
        <v>66</v>
      </c>
      <c r="K71" s="9">
        <v>65</v>
      </c>
      <c r="L71" s="3">
        <v>65</v>
      </c>
      <c r="AS71" s="281"/>
      <c r="AT71" s="281"/>
      <c r="AU71" s="281"/>
      <c r="AV71" s="281"/>
      <c r="AW71" s="281"/>
      <c r="AX71" s="281"/>
      <c r="AY71" s="281"/>
      <c r="AZ71" s="281"/>
      <c r="BA71" s="281"/>
      <c r="BB71" s="281"/>
      <c r="BC71" s="281"/>
      <c r="BD71" s="281"/>
      <c r="BE71" s="281"/>
      <c r="BF71" s="281"/>
      <c r="BG71" s="281"/>
      <c r="BH71" s="281"/>
      <c r="BI71" s="281"/>
      <c r="BJ71" s="281"/>
      <c r="BK71" s="281"/>
      <c r="BL71" s="9"/>
      <c r="BM71" s="9"/>
      <c r="BN71" s="9"/>
      <c r="BO71" s="9"/>
      <c r="BP71" s="9"/>
      <c r="BQ71" s="9"/>
      <c r="BR71" s="9"/>
      <c r="BS71" s="9"/>
      <c r="BT71" s="9"/>
      <c r="BU71" s="9"/>
      <c r="BV71" s="9"/>
      <c r="BW71" s="9"/>
      <c r="BX71" s="9"/>
      <c r="BY71" s="143"/>
      <c r="BZ71" s="143" t="s">
        <v>17</v>
      </c>
      <c r="CA71" s="278">
        <v>99999</v>
      </c>
      <c r="CB71" s="278">
        <v>99999</v>
      </c>
      <c r="CC71" s="278">
        <v>99999</v>
      </c>
      <c r="CD71" s="278">
        <v>99999</v>
      </c>
      <c r="CE71" s="278">
        <v>99999</v>
      </c>
      <c r="CF71" s="278">
        <v>99999</v>
      </c>
      <c r="CG71" s="278">
        <v>99999</v>
      </c>
      <c r="CH71" s="278">
        <v>99999</v>
      </c>
      <c r="CI71" s="278">
        <v>99999</v>
      </c>
      <c r="CJ71" s="278">
        <v>99999</v>
      </c>
      <c r="CK71" s="278">
        <v>99999</v>
      </c>
      <c r="CL71" s="278">
        <v>99999</v>
      </c>
      <c r="CM71" s="278">
        <v>99999</v>
      </c>
      <c r="CN71" s="278">
        <v>99999</v>
      </c>
      <c r="CO71" s="278">
        <v>99999</v>
      </c>
      <c r="CP71" s="278">
        <v>99999</v>
      </c>
      <c r="CQ71" s="278">
        <v>99999</v>
      </c>
      <c r="CR71" s="278">
        <v>99999</v>
      </c>
      <c r="CS71" s="278">
        <v>99999</v>
      </c>
      <c r="CT71" s="278">
        <v>99999</v>
      </c>
      <c r="CU71" s="278">
        <v>99999</v>
      </c>
      <c r="CV71" s="278">
        <v>99999</v>
      </c>
      <c r="CW71" s="278">
        <v>99999</v>
      </c>
      <c r="CX71" s="278">
        <v>99999</v>
      </c>
      <c r="CY71" s="278">
        <v>99999</v>
      </c>
      <c r="CZ71" s="278">
        <v>99999</v>
      </c>
      <c r="DA71" s="278">
        <v>99999</v>
      </c>
      <c r="DB71" s="278">
        <v>99999</v>
      </c>
      <c r="DC71" s="278">
        <v>99999</v>
      </c>
      <c r="DD71" s="278">
        <v>99999</v>
      </c>
      <c r="DE71" s="278">
        <v>99999</v>
      </c>
      <c r="DF71" s="278">
        <v>99999</v>
      </c>
      <c r="DG71" s="278">
        <v>99999</v>
      </c>
      <c r="DH71" s="278">
        <v>99999</v>
      </c>
      <c r="DI71" s="278">
        <v>99999</v>
      </c>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c r="GH71" s="278"/>
      <c r="GI71" s="150">
        <v>99999</v>
      </c>
      <c r="GJ71" s="150">
        <v>99999</v>
      </c>
      <c r="GK71" s="150">
        <v>99999</v>
      </c>
      <c r="GL71" s="48">
        <v>65</v>
      </c>
      <c r="GN71" s="99">
        <f t="shared" si="53"/>
        <v>238</v>
      </c>
      <c r="GO71" s="99">
        <f t="shared" si="39"/>
        <v>239</v>
      </c>
      <c r="GP71" s="50"/>
      <c r="GQ71" s="101" t="str">
        <f t="shared" si="50"/>
        <v>75</v>
      </c>
      <c r="GR71" s="104" t="str">
        <f t="shared" si="40"/>
        <v>76</v>
      </c>
      <c r="GS71" s="50">
        <f t="shared" ref="GS71:GS134" si="97">IF(ROW()-5&lt;=$GQ$1-1,ROW()-5,"")</f>
        <v>66</v>
      </c>
      <c r="GT71" s="7"/>
      <c r="GU71" s="175" t="str">
        <f t="shared" si="87"/>
        <v>1,2,98,70,68,67,66,65,60,63,64,62,61,158,156,157,177,161,160,162,176,175,174,163,164,172,173,140,141,145,146,147,137,138,139,153,69,152,55,56,54,57,127,109,110,111,112,114,113,115,116,117,118,119,120,123,122,71,126,58,59,74,72,73,75,100,76,77,78,79,81,80,82,83,84,85,86,87,92,95,124,96,94,93,91,88,89,90,97,121,125,107,106,105,104,103,102,8,12,5,108,128,27,28,29,30,9,7,6,14,13,15,16,19,17,18,37,36,20,11,129,131,132,134,133,50,51,52,10,3,4,99,101,25,22,34,21,35,32,26,130,136,135,150,151,149,148,144,143,142,171,170,169,168,167,166,165,159,155,154,31,24,23,45,33,49,46,44,43,53,48,47,41,40,42,39,38,</v>
      </c>
      <c r="GV71" s="241" t="str">
        <v>1199993.14,2.5,0</v>
      </c>
      <c r="GW71" s="101">
        <f t="shared" si="70"/>
        <v>11</v>
      </c>
      <c r="GX71" s="101">
        <f t="shared" si="71"/>
        <v>15</v>
      </c>
      <c r="GY71" s="167">
        <f t="shared" si="72"/>
        <v>1199993.1399999999</v>
      </c>
      <c r="GZ71" s="99">
        <f t="shared" si="73"/>
        <v>2.5</v>
      </c>
      <c r="HA71" s="99">
        <f t="shared" si="74"/>
        <v>0</v>
      </c>
      <c r="HB71" s="248" t="str">
        <f t="shared" si="75"/>
        <v>-</v>
      </c>
      <c r="HC71" s="49"/>
      <c r="HD71" s="246" t="str">
        <f t="shared" ref="HD71:HD134" si="98">IF(HE71&lt;$HC$1,FIND(CHAR(1),SUBSTITUTE($HD$1,",",CHAR(1),HE71)),"")</f>
        <v/>
      </c>
      <c r="HE71" s="50">
        <v>66</v>
      </c>
      <c r="HF71" s="173" t="str">
        <f t="shared" ref="HF71:HF134" si="99">IF(HE71&lt;=$HC$1-1,IF(HE71&lt;=$HK$6,1,IF(HE71&lt;=$HK$6+$HK$7,2,IF(HE71&lt;=$HK$6+$HK$7+$HK$8,3,IF(HE71&lt;=$HK$6+$HK$7+$HK$8+$HK$9,4,IF(HE71&lt;=$HK$6+$HK$7+$HK$8+$HK$9+$HK$10,5,IF(HE71&lt;=$HK$6+$HK$7+$HK$8+$HK$9+$HK$10+$HK$11,6,IF(HE71&lt;=$HK$6+$HK$7+$HK$8+$HK$9+$HK$10+$HK$11+$HK$12,7,IF(HE71&lt;=$HK$6+$HK$7+$HK$8+$HK$9+$HK$10+$HK$11+$HK$12+$HK$13,8,IF(HE71&lt;=$HK$6+$HK$7+$HK$8+$HK$9+$HK$10+$HK$11+$HK$12+$HK$13+$HK$14,9,10))))))))),"")</f>
        <v/>
      </c>
      <c r="HG71" s="101" t="str">
        <f t="shared" si="69"/>
        <v/>
      </c>
      <c r="HH71" s="267" t="str" cm="1">
        <f t="array" ref="HH71">IF(HE71&lt;=$HC$1-1,IF(HF71&lt;&gt;HF70,INDEX($M$6:$GK$185,1,HG71+1),INDEX($M$6:$GK$185,MIN(HG71,HG70)+1,MAX(HG71,HG70)+1))+IF(HF71&lt;&gt;HF72,INDEX($M$6:$GK$185,1,HG71+1),0),"")</f>
        <v/>
      </c>
      <c r="HI71" s="50" t="str">
        <f t="shared" ca="1" si="76"/>
        <v/>
      </c>
      <c r="HJ71" s="49"/>
      <c r="HK71" s="49"/>
      <c r="HL71" s="49"/>
      <c r="HM71" s="49"/>
      <c r="HP71" s="161">
        <v>66</v>
      </c>
      <c r="HQ71" s="163" t="str">
        <f t="shared" si="88"/>
        <v>,-66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1" s="164" t="str">
        <f t="shared" si="89"/>
        <v>,-66,2,98,70,68,67,1,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1" s="105" t="str">
        <f t="shared" si="90"/>
        <v>66,2,98,70,68,67,1,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1" s="143" t="str">
        <v>1399986,2.5,0</v>
      </c>
      <c r="HU71" s="161">
        <f t="shared" si="77"/>
        <v>8</v>
      </c>
      <c r="HV71" s="161">
        <f t="shared" si="78"/>
        <v>12</v>
      </c>
      <c r="HW71" s="161">
        <f t="shared" si="79"/>
        <v>1399986</v>
      </c>
      <c r="HX71" s="161">
        <f t="shared" si="80"/>
        <v>2.5</v>
      </c>
      <c r="HY71" s="161">
        <f t="shared" si="81"/>
        <v>0</v>
      </c>
      <c r="HZ71" s="161">
        <f t="shared" si="82"/>
        <v>1399986</v>
      </c>
      <c r="IA71" s="174">
        <f t="shared" si="92"/>
        <v>99999</v>
      </c>
      <c r="IB71" s="173">
        <f t="shared" si="93"/>
        <v>99999</v>
      </c>
      <c r="IC71" s="56" t="e">
        <f t="shared" si="94"/>
        <v>#VALUE!</v>
      </c>
      <c r="ID71" s="167" t="str">
        <f t="shared" si="95"/>
        <v>-</v>
      </c>
      <c r="IE71" s="186" t="str">
        <f t="shared" si="96"/>
        <v>-</v>
      </c>
      <c r="IJ71" s="121">
        <f t="shared" si="84"/>
        <v>99999</v>
      </c>
      <c r="IK71" s="1">
        <f t="shared" si="85"/>
        <v>99999</v>
      </c>
      <c r="IL71" s="56" t="str">
        <f t="shared" si="86"/>
        <v>-</v>
      </c>
    </row>
    <row r="72" spans="1:246" ht="16" thickBot="1" x14ac:dyDescent="0.25">
      <c r="A72" s="64"/>
      <c r="B72" s="1">
        <v>67</v>
      </c>
      <c r="K72" s="9">
        <v>66</v>
      </c>
      <c r="L72" s="3">
        <v>66</v>
      </c>
      <c r="AS72" s="281"/>
      <c r="AT72" s="281"/>
      <c r="AU72" s="281"/>
      <c r="AV72" s="281"/>
      <c r="AW72" s="281"/>
      <c r="AX72" s="281"/>
      <c r="AY72" s="281"/>
      <c r="AZ72" s="281"/>
      <c r="BA72" s="281"/>
      <c r="BB72" s="281"/>
      <c r="BC72" s="281"/>
      <c r="BD72" s="281"/>
      <c r="BE72" s="281"/>
      <c r="BF72" s="281"/>
      <c r="BG72" s="281"/>
      <c r="BH72" s="281"/>
      <c r="BI72" s="281"/>
      <c r="BJ72" s="281"/>
      <c r="BK72" s="281"/>
      <c r="BL72" s="9"/>
      <c r="BM72" s="9"/>
      <c r="BN72" s="9"/>
      <c r="BO72" s="9"/>
      <c r="BP72" s="9"/>
      <c r="BQ72" s="9"/>
      <c r="BR72" s="9"/>
      <c r="BS72" s="9"/>
      <c r="BT72" s="9"/>
      <c r="BU72" s="9"/>
      <c r="BV72" s="9"/>
      <c r="BW72" s="9"/>
      <c r="BX72" s="9"/>
      <c r="BY72" s="9"/>
      <c r="BZ72" s="143"/>
      <c r="CA72" s="143" t="s">
        <v>17</v>
      </c>
      <c r="CB72" s="278">
        <v>99999</v>
      </c>
      <c r="CC72" s="278">
        <v>99999</v>
      </c>
      <c r="CD72" s="278">
        <v>99999</v>
      </c>
      <c r="CE72" s="278">
        <v>99999</v>
      </c>
      <c r="CF72" s="278">
        <v>99999</v>
      </c>
      <c r="CG72" s="278">
        <v>99999</v>
      </c>
      <c r="CH72" s="278">
        <v>99999</v>
      </c>
      <c r="CI72" s="278">
        <v>99999</v>
      </c>
      <c r="CJ72" s="278">
        <v>99999</v>
      </c>
      <c r="CK72" s="278">
        <v>99999</v>
      </c>
      <c r="CL72" s="278">
        <v>99999</v>
      </c>
      <c r="CM72" s="278">
        <v>99999</v>
      </c>
      <c r="CN72" s="278">
        <v>99999</v>
      </c>
      <c r="CO72" s="278">
        <v>99999</v>
      </c>
      <c r="CP72" s="278">
        <v>99999</v>
      </c>
      <c r="CQ72" s="278">
        <v>99999</v>
      </c>
      <c r="CR72" s="278">
        <v>99999</v>
      </c>
      <c r="CS72" s="278">
        <v>99999</v>
      </c>
      <c r="CT72" s="278">
        <v>99999</v>
      </c>
      <c r="CU72" s="278">
        <v>99999</v>
      </c>
      <c r="CV72" s="278">
        <v>99999</v>
      </c>
      <c r="CW72" s="278">
        <v>99999</v>
      </c>
      <c r="CX72" s="278">
        <v>99999</v>
      </c>
      <c r="CY72" s="278">
        <v>99999</v>
      </c>
      <c r="CZ72" s="278">
        <v>99999</v>
      </c>
      <c r="DA72" s="278">
        <v>99999</v>
      </c>
      <c r="DB72" s="278">
        <v>99999</v>
      </c>
      <c r="DC72" s="278">
        <v>99999</v>
      </c>
      <c r="DD72" s="278">
        <v>99999</v>
      </c>
      <c r="DE72" s="278">
        <v>99999</v>
      </c>
      <c r="DF72" s="278">
        <v>99999</v>
      </c>
      <c r="DG72" s="278">
        <v>99999</v>
      </c>
      <c r="DH72" s="278">
        <v>99999</v>
      </c>
      <c r="DI72" s="278">
        <v>99999</v>
      </c>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278"/>
      <c r="FW72" s="278"/>
      <c r="FX72" s="278"/>
      <c r="FY72" s="278"/>
      <c r="FZ72" s="278"/>
      <c r="GA72" s="278"/>
      <c r="GB72" s="278"/>
      <c r="GC72" s="278"/>
      <c r="GD72" s="278"/>
      <c r="GE72" s="278"/>
      <c r="GF72" s="278"/>
      <c r="GG72" s="278"/>
      <c r="GH72" s="278"/>
      <c r="GI72" s="150">
        <v>99999</v>
      </c>
      <c r="GJ72" s="150">
        <v>99999</v>
      </c>
      <c r="GK72" s="150">
        <v>99999</v>
      </c>
      <c r="GL72" s="48">
        <v>66</v>
      </c>
      <c r="GN72" s="99">
        <f t="shared" si="53"/>
        <v>241</v>
      </c>
      <c r="GO72" s="99">
        <f t="shared" ref="GO72:GO135" si="100">IF(GS72&lt;$GQ$1-1, FIND("?",SUBSTITUTE(GU72,",","?",GS72+1))-1,"-")</f>
        <v>242</v>
      </c>
      <c r="GP72" s="50"/>
      <c r="GQ72" s="101" t="str">
        <f t="shared" si="50"/>
        <v>76</v>
      </c>
      <c r="GR72" s="104" t="str">
        <f t="shared" ref="GR72:GR135" si="101">IF(GS72 &lt;$GQ$1-1,MID(GU72,GN72,GO72-GN72+1),",")</f>
        <v>77</v>
      </c>
      <c r="GS72" s="50">
        <f t="shared" si="97"/>
        <v>67</v>
      </c>
      <c r="GT72" s="7"/>
      <c r="GU72" s="175" t="str">
        <f t="shared" si="87"/>
        <v>1,2,98,70,68,67,66,65,60,63,64,62,61,158,156,157,177,161,160,162,176,175,174,163,164,172,173,140,141,145,146,147,137,138,139,153,69,152,55,56,54,57,127,109,110,111,112,114,113,115,116,117,118,119,120,123,122,71,126,58,59,74,72,73,75,76,100,77,78,79,81,80,82,83,84,85,86,87,92,95,124,96,94,93,91,88,89,90,97,121,125,107,106,105,104,103,102,8,12,5,108,128,27,28,29,30,9,7,6,14,13,15,16,19,17,18,37,36,20,11,129,131,132,134,133,50,51,52,10,3,4,99,101,25,22,34,21,35,32,26,130,136,135,150,151,149,148,144,143,142,171,170,169,168,167,166,165,159,155,154,31,24,23,45,33,49,46,44,43,53,48,47,41,40,42,39,38,</v>
      </c>
      <c r="GV72" s="241" t="str">
        <v>1199993.14,2.5,0</v>
      </c>
      <c r="GW72" s="101">
        <f t="shared" si="70"/>
        <v>11</v>
      </c>
      <c r="GX72" s="101">
        <f t="shared" si="71"/>
        <v>15</v>
      </c>
      <c r="GY72" s="167">
        <f t="shared" si="72"/>
        <v>1199993.1399999999</v>
      </c>
      <c r="GZ72" s="99">
        <f t="shared" si="73"/>
        <v>2.5</v>
      </c>
      <c r="HA72" s="99">
        <f t="shared" si="74"/>
        <v>0</v>
      </c>
      <c r="HB72" s="248" t="str">
        <f t="shared" si="75"/>
        <v>-</v>
      </c>
      <c r="HC72" s="49"/>
      <c r="HD72" s="246" t="str">
        <f t="shared" si="98"/>
        <v/>
      </c>
      <c r="HE72" s="50">
        <v>67</v>
      </c>
      <c r="HF72" s="173" t="str">
        <f t="shared" si="99"/>
        <v/>
      </c>
      <c r="HG72" s="101" t="str">
        <f t="shared" si="69"/>
        <v/>
      </c>
      <c r="HH72" s="267" t="str" cm="1">
        <f t="array" ref="HH72">IF(HE72&lt;=$HC$1-1,IF(HF72&lt;&gt;HF71,INDEX($M$6:$GK$185,1,HG72+1),INDEX($M$6:$GK$185,MIN(HG72,HG71)+1,MAX(HG72,HG71)+1))+IF(HF72&lt;&gt;HF73,INDEX($M$6:$GK$185,1,HG72+1),0),"")</f>
        <v/>
      </c>
      <c r="HI72" s="50" t="str">
        <f t="shared" ca="1" si="76"/>
        <v/>
      </c>
      <c r="HJ72" s="49"/>
      <c r="HK72" s="49"/>
      <c r="HL72" s="49"/>
      <c r="HM72" s="49"/>
      <c r="HP72" s="161">
        <v>67</v>
      </c>
      <c r="HQ72" s="163" t="str">
        <f t="shared" si="88"/>
        <v>,-67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2" s="164" t="str">
        <f t="shared" si="89"/>
        <v>,-67,2,98,70,68,1,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2" s="105" t="str">
        <f t="shared" si="90"/>
        <v>67,2,98,70,68,1,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2" s="143" t="str">
        <v>1399986,2.5,0</v>
      </c>
      <c r="HU72" s="161">
        <f t="shared" si="77"/>
        <v>8</v>
      </c>
      <c r="HV72" s="161">
        <f t="shared" si="78"/>
        <v>12</v>
      </c>
      <c r="HW72" s="161">
        <f t="shared" si="79"/>
        <v>1399986</v>
      </c>
      <c r="HX72" s="161">
        <f t="shared" si="80"/>
        <v>2.5</v>
      </c>
      <c r="HY72" s="161">
        <f t="shared" si="81"/>
        <v>0</v>
      </c>
      <c r="HZ72" s="161">
        <f t="shared" si="82"/>
        <v>1399986</v>
      </c>
      <c r="IA72" s="174">
        <f t="shared" si="92"/>
        <v>99999</v>
      </c>
      <c r="IB72" s="173">
        <f t="shared" si="93"/>
        <v>99999</v>
      </c>
      <c r="IC72" s="56" t="e">
        <f t="shared" si="94"/>
        <v>#VALUE!</v>
      </c>
      <c r="ID72" s="167" t="str">
        <f t="shared" si="95"/>
        <v>-</v>
      </c>
      <c r="IE72" s="186" t="str">
        <f t="shared" si="96"/>
        <v>-</v>
      </c>
      <c r="IJ72" s="121">
        <f t="shared" si="84"/>
        <v>99999</v>
      </c>
      <c r="IK72" s="1">
        <f t="shared" si="85"/>
        <v>99999</v>
      </c>
      <c r="IL72" s="56" t="str">
        <f t="shared" si="86"/>
        <v>-</v>
      </c>
    </row>
    <row r="73" spans="1:246" ht="16" thickBot="1" x14ac:dyDescent="0.25">
      <c r="A73" s="64"/>
      <c r="B73" s="1">
        <v>68</v>
      </c>
      <c r="K73" s="9">
        <v>67</v>
      </c>
      <c r="L73" s="3">
        <v>67</v>
      </c>
      <c r="AS73" s="281"/>
      <c r="AT73" s="281"/>
      <c r="AU73" s="281"/>
      <c r="AV73" s="281"/>
      <c r="AW73" s="281"/>
      <c r="AX73" s="281"/>
      <c r="AY73" s="281"/>
      <c r="AZ73" s="281"/>
      <c r="BA73" s="281"/>
      <c r="BB73" s="281"/>
      <c r="BC73" s="281"/>
      <c r="BD73" s="281"/>
      <c r="BE73" s="281"/>
      <c r="BF73" s="281"/>
      <c r="BG73" s="281"/>
      <c r="BH73" s="281"/>
      <c r="BI73" s="281"/>
      <c r="BJ73" s="281"/>
      <c r="BK73" s="281"/>
      <c r="BL73" s="9"/>
      <c r="BM73" s="9"/>
      <c r="BN73" s="9"/>
      <c r="BO73" s="9"/>
      <c r="BP73" s="9"/>
      <c r="BQ73" s="9"/>
      <c r="BR73" s="9"/>
      <c r="BS73" s="9"/>
      <c r="BT73" s="9"/>
      <c r="BU73" s="9"/>
      <c r="BV73" s="9"/>
      <c r="BW73" s="9"/>
      <c r="BX73" s="9"/>
      <c r="BY73" s="9"/>
      <c r="BZ73" s="9"/>
      <c r="CA73" s="143"/>
      <c r="CB73" s="143" t="s">
        <v>17</v>
      </c>
      <c r="CC73" s="278">
        <v>99999</v>
      </c>
      <c r="CD73" s="278">
        <v>99999</v>
      </c>
      <c r="CE73" s="278">
        <v>99999</v>
      </c>
      <c r="CF73" s="278">
        <v>99999</v>
      </c>
      <c r="CG73" s="278">
        <v>99999</v>
      </c>
      <c r="CH73" s="278">
        <v>99999</v>
      </c>
      <c r="CI73" s="278">
        <v>99999</v>
      </c>
      <c r="CJ73" s="278">
        <v>99999</v>
      </c>
      <c r="CK73" s="278">
        <v>99999</v>
      </c>
      <c r="CL73" s="278">
        <v>99999</v>
      </c>
      <c r="CM73" s="278">
        <v>99999</v>
      </c>
      <c r="CN73" s="278">
        <v>99999</v>
      </c>
      <c r="CO73" s="278">
        <v>99999</v>
      </c>
      <c r="CP73" s="278">
        <v>99999</v>
      </c>
      <c r="CQ73" s="278">
        <v>99999</v>
      </c>
      <c r="CR73" s="278">
        <v>99999</v>
      </c>
      <c r="CS73" s="278">
        <v>99999</v>
      </c>
      <c r="CT73" s="278">
        <v>99999</v>
      </c>
      <c r="CU73" s="278">
        <v>99999</v>
      </c>
      <c r="CV73" s="278">
        <v>99999</v>
      </c>
      <c r="CW73" s="278">
        <v>99999</v>
      </c>
      <c r="CX73" s="278">
        <v>99999</v>
      </c>
      <c r="CY73" s="278">
        <v>99999</v>
      </c>
      <c r="CZ73" s="278">
        <v>99999</v>
      </c>
      <c r="DA73" s="278">
        <v>99999</v>
      </c>
      <c r="DB73" s="278">
        <v>99999</v>
      </c>
      <c r="DC73" s="278">
        <v>99999</v>
      </c>
      <c r="DD73" s="278">
        <v>99999</v>
      </c>
      <c r="DE73" s="278">
        <v>99999</v>
      </c>
      <c r="DF73" s="278">
        <v>99999</v>
      </c>
      <c r="DG73" s="278">
        <v>99999</v>
      </c>
      <c r="DH73" s="278">
        <v>99999</v>
      </c>
      <c r="DI73" s="278">
        <v>99999</v>
      </c>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c r="GH73" s="278"/>
      <c r="GI73" s="150">
        <v>99999</v>
      </c>
      <c r="GJ73" s="150">
        <v>99999</v>
      </c>
      <c r="GK73" s="150">
        <v>99999</v>
      </c>
      <c r="GL73" s="48">
        <v>67</v>
      </c>
      <c r="GN73" s="99">
        <f t="shared" si="53"/>
        <v>244</v>
      </c>
      <c r="GO73" s="99">
        <f t="shared" si="100"/>
        <v>245</v>
      </c>
      <c r="GP73" s="50"/>
      <c r="GQ73" s="101" t="str">
        <f t="shared" ref="GQ73:GQ136" si="102">+GR72</f>
        <v>77</v>
      </c>
      <c r="GR73" s="104" t="str">
        <f t="shared" si="101"/>
        <v>78</v>
      </c>
      <c r="GS73" s="50">
        <f t="shared" si="97"/>
        <v>68</v>
      </c>
      <c r="GT73" s="7"/>
      <c r="GU73" s="175" t="str">
        <f t="shared" si="87"/>
        <v>1,2,98,70,68,67,66,65,60,63,64,62,61,158,156,157,177,161,160,162,176,175,174,163,164,172,173,140,141,145,146,147,137,138,139,153,69,152,55,56,54,57,127,109,110,111,112,114,113,115,116,117,118,119,120,123,122,71,126,58,59,74,72,73,75,76,77,100,78,79,81,80,82,83,84,85,86,87,92,95,124,96,94,93,91,88,89,90,97,121,125,107,106,105,104,103,102,8,12,5,108,128,27,28,29,30,9,7,6,14,13,15,16,19,17,18,37,36,20,11,129,131,132,134,133,50,51,52,10,3,4,99,101,25,22,34,21,35,32,26,130,136,135,150,151,149,148,144,143,142,171,170,169,168,167,166,165,159,155,154,31,24,23,45,33,49,46,44,43,53,48,47,41,40,42,39,38,</v>
      </c>
      <c r="GV73" s="241" t="str">
        <v>1199993.14,2.5,0</v>
      </c>
      <c r="GW73" s="101">
        <f t="shared" si="70"/>
        <v>11</v>
      </c>
      <c r="GX73" s="101">
        <f t="shared" si="71"/>
        <v>15</v>
      </c>
      <c r="GY73" s="167">
        <f t="shared" si="72"/>
        <v>1199993.1399999999</v>
      </c>
      <c r="GZ73" s="99">
        <f t="shared" si="73"/>
        <v>2.5</v>
      </c>
      <c r="HA73" s="99">
        <f t="shared" si="74"/>
        <v>0</v>
      </c>
      <c r="HB73" s="248" t="str">
        <f t="shared" si="75"/>
        <v>-</v>
      </c>
      <c r="HC73" s="49"/>
      <c r="HD73" s="246" t="str">
        <f t="shared" si="98"/>
        <v/>
      </c>
      <c r="HE73" s="50">
        <v>68</v>
      </c>
      <c r="HF73" s="173" t="str">
        <f t="shared" si="99"/>
        <v/>
      </c>
      <c r="HG73" s="101" t="str">
        <f t="shared" si="69"/>
        <v/>
      </c>
      <c r="HH73" s="267" t="str" cm="1">
        <f t="array" ref="HH73">IF(HE73&lt;=$HC$1-1,IF(HF73&lt;&gt;HF72,INDEX($M$6:$GK$185,1,HG73+1),INDEX($M$6:$GK$185,MIN(HG73,HG72)+1,MAX(HG73,HG72)+1))+IF(HF73&lt;&gt;HF74,INDEX($M$6:$GK$185,1,HG73+1),0),"")</f>
        <v/>
      </c>
      <c r="HI73" s="50" t="str">
        <f t="shared" ca="1" si="76"/>
        <v/>
      </c>
      <c r="HJ73" s="49"/>
      <c r="HK73" s="49"/>
      <c r="HL73" s="49"/>
      <c r="HM73" s="49"/>
      <c r="HP73" s="161">
        <v>68</v>
      </c>
      <c r="HQ73" s="163" t="str">
        <f t="shared" si="88"/>
        <v>,-68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3" s="164" t="str">
        <f t="shared" si="89"/>
        <v>,-68,2,98,70,1,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3" s="105" t="str">
        <f t="shared" si="90"/>
        <v>68,2,98,70,1,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3" s="143" t="str">
        <v>1399986,2.5,0</v>
      </c>
      <c r="HU73" s="161">
        <f t="shared" si="77"/>
        <v>8</v>
      </c>
      <c r="HV73" s="161">
        <f t="shared" si="78"/>
        <v>12</v>
      </c>
      <c r="HW73" s="161">
        <f t="shared" si="79"/>
        <v>1399986</v>
      </c>
      <c r="HX73" s="161">
        <f t="shared" si="80"/>
        <v>2.5</v>
      </c>
      <c r="HY73" s="161">
        <f t="shared" si="81"/>
        <v>0</v>
      </c>
      <c r="HZ73" s="161">
        <f t="shared" si="82"/>
        <v>1399986</v>
      </c>
      <c r="IA73" s="174">
        <f t="shared" si="92"/>
        <v>99999</v>
      </c>
      <c r="IB73" s="173">
        <f t="shared" si="93"/>
        <v>99999</v>
      </c>
      <c r="IC73" s="56" t="e">
        <f t="shared" si="94"/>
        <v>#VALUE!</v>
      </c>
      <c r="ID73" s="167" t="str">
        <f t="shared" si="95"/>
        <v>-</v>
      </c>
      <c r="IE73" s="186" t="str">
        <f t="shared" si="96"/>
        <v>-</v>
      </c>
      <c r="IJ73" s="121">
        <f t="shared" si="84"/>
        <v>99999</v>
      </c>
      <c r="IK73" s="1">
        <f t="shared" si="85"/>
        <v>99999</v>
      </c>
      <c r="IL73" s="56" t="str">
        <f t="shared" si="86"/>
        <v>-</v>
      </c>
    </row>
    <row r="74" spans="1:246" ht="16" thickBot="1" x14ac:dyDescent="0.25">
      <c r="A74" s="64"/>
      <c r="B74" s="1">
        <v>69</v>
      </c>
      <c r="K74" s="9">
        <v>68</v>
      </c>
      <c r="L74" s="3">
        <v>68</v>
      </c>
      <c r="AS74" s="281"/>
      <c r="AT74" s="281"/>
      <c r="AU74" s="281"/>
      <c r="AV74" s="281"/>
      <c r="AW74" s="281"/>
      <c r="AX74" s="281"/>
      <c r="AY74" s="281"/>
      <c r="AZ74" s="281"/>
      <c r="BA74" s="281"/>
      <c r="BB74" s="281"/>
      <c r="BC74" s="281"/>
      <c r="BD74" s="281"/>
      <c r="BE74" s="281"/>
      <c r="BF74" s="281"/>
      <c r="BG74" s="281"/>
      <c r="BH74" s="281"/>
      <c r="BI74" s="281"/>
      <c r="BJ74" s="281"/>
      <c r="BK74" s="281"/>
      <c r="BL74" s="9"/>
      <c r="BM74" s="9"/>
      <c r="BN74" s="9"/>
      <c r="BO74" s="9"/>
      <c r="BP74" s="9"/>
      <c r="BQ74" s="9"/>
      <c r="BR74" s="9"/>
      <c r="BS74" s="9"/>
      <c r="BT74" s="9"/>
      <c r="BU74" s="9"/>
      <c r="BV74" s="9"/>
      <c r="BW74" s="9"/>
      <c r="BX74" s="9"/>
      <c r="BY74" s="9"/>
      <c r="BZ74" s="9"/>
      <c r="CA74" s="9"/>
      <c r="CB74" s="143"/>
      <c r="CC74" s="143" t="s">
        <v>17</v>
      </c>
      <c r="CD74" s="278">
        <v>99999</v>
      </c>
      <c r="CE74" s="278">
        <v>99999</v>
      </c>
      <c r="CF74" s="278">
        <v>99999</v>
      </c>
      <c r="CG74" s="278">
        <v>99999</v>
      </c>
      <c r="CH74" s="278">
        <v>99999</v>
      </c>
      <c r="CI74" s="278">
        <v>99999</v>
      </c>
      <c r="CJ74" s="278">
        <v>99999</v>
      </c>
      <c r="CK74" s="278">
        <v>99999</v>
      </c>
      <c r="CL74" s="278">
        <v>99999</v>
      </c>
      <c r="CM74" s="278">
        <v>99999</v>
      </c>
      <c r="CN74" s="278">
        <v>99999</v>
      </c>
      <c r="CO74" s="278">
        <v>99999</v>
      </c>
      <c r="CP74" s="278">
        <v>99999</v>
      </c>
      <c r="CQ74" s="278">
        <v>99999</v>
      </c>
      <c r="CR74" s="278">
        <v>99999</v>
      </c>
      <c r="CS74" s="278">
        <v>99999</v>
      </c>
      <c r="CT74" s="278">
        <v>99999</v>
      </c>
      <c r="CU74" s="278">
        <v>99999</v>
      </c>
      <c r="CV74" s="278">
        <v>99999</v>
      </c>
      <c r="CW74" s="278">
        <v>99999</v>
      </c>
      <c r="CX74" s="278">
        <v>99999</v>
      </c>
      <c r="CY74" s="278">
        <v>99999</v>
      </c>
      <c r="CZ74" s="278">
        <v>99999</v>
      </c>
      <c r="DA74" s="278">
        <v>99999</v>
      </c>
      <c r="DB74" s="278">
        <v>99999</v>
      </c>
      <c r="DC74" s="278">
        <v>99999</v>
      </c>
      <c r="DD74" s="278">
        <v>99999</v>
      </c>
      <c r="DE74" s="278">
        <v>99999</v>
      </c>
      <c r="DF74" s="278">
        <v>99999</v>
      </c>
      <c r="DG74" s="278">
        <v>99999</v>
      </c>
      <c r="DH74" s="278">
        <v>99999</v>
      </c>
      <c r="DI74" s="278">
        <v>99999</v>
      </c>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278"/>
      <c r="FW74" s="278"/>
      <c r="FX74" s="278"/>
      <c r="FY74" s="278"/>
      <c r="FZ74" s="278"/>
      <c r="GA74" s="278"/>
      <c r="GB74" s="278"/>
      <c r="GC74" s="278"/>
      <c r="GD74" s="278"/>
      <c r="GE74" s="278"/>
      <c r="GF74" s="278"/>
      <c r="GG74" s="278"/>
      <c r="GH74" s="278"/>
      <c r="GI74" s="150">
        <v>99999</v>
      </c>
      <c r="GJ74" s="150">
        <v>99999</v>
      </c>
      <c r="GK74" s="150">
        <v>99999</v>
      </c>
      <c r="GL74" s="48">
        <v>68</v>
      </c>
      <c r="GN74" s="99">
        <f t="shared" si="53"/>
        <v>247</v>
      </c>
      <c r="GO74" s="99">
        <f t="shared" si="100"/>
        <v>248</v>
      </c>
      <c r="GP74" s="50"/>
      <c r="GQ74" s="101" t="str">
        <f t="shared" si="102"/>
        <v>78</v>
      </c>
      <c r="GR74" s="104" t="str">
        <f t="shared" si="101"/>
        <v>79</v>
      </c>
      <c r="GS74" s="50">
        <f t="shared" si="97"/>
        <v>69</v>
      </c>
      <c r="GT74" s="7"/>
      <c r="GU74" s="175" t="str">
        <f t="shared" si="87"/>
        <v>1,2,98,70,68,67,66,65,60,63,64,62,61,158,156,157,177,161,160,162,176,175,174,163,164,172,173,140,141,145,146,147,137,138,139,153,69,152,55,56,54,57,127,109,110,111,112,114,113,115,116,117,118,119,120,123,122,71,126,58,59,74,72,73,75,76,77,78,100,79,81,80,82,83,84,85,86,87,92,95,124,96,94,93,91,88,89,90,97,121,125,107,106,105,104,103,102,8,12,5,108,128,27,28,29,30,9,7,6,14,13,15,16,19,17,18,37,36,20,11,129,131,132,134,133,50,51,52,10,3,4,99,101,25,22,34,21,35,32,26,130,136,135,150,151,149,148,144,143,142,171,170,169,168,167,166,165,159,155,154,31,24,23,45,33,49,46,44,43,53,48,47,41,40,42,39,38,</v>
      </c>
      <c r="GV74" s="241" t="str">
        <v>1199993.14,2.5,0</v>
      </c>
      <c r="GW74" s="101">
        <f t="shared" si="70"/>
        <v>11</v>
      </c>
      <c r="GX74" s="101">
        <f t="shared" si="71"/>
        <v>15</v>
      </c>
      <c r="GY74" s="167">
        <f t="shared" si="72"/>
        <v>1199993.1399999999</v>
      </c>
      <c r="GZ74" s="99">
        <f t="shared" si="73"/>
        <v>2.5</v>
      </c>
      <c r="HA74" s="99">
        <f t="shared" si="74"/>
        <v>0</v>
      </c>
      <c r="HB74" s="248" t="str">
        <f t="shared" si="75"/>
        <v>-</v>
      </c>
      <c r="HC74" s="49"/>
      <c r="HD74" s="246" t="str">
        <f t="shared" si="98"/>
        <v/>
      </c>
      <c r="HE74" s="50">
        <v>69</v>
      </c>
      <c r="HF74" s="173" t="str">
        <f t="shared" si="99"/>
        <v/>
      </c>
      <c r="HG74" s="101" t="str">
        <f t="shared" si="69"/>
        <v/>
      </c>
      <c r="HH74" s="267" t="str" cm="1">
        <f t="array" ref="HH74">IF(HE74&lt;=$HC$1-1,IF(HF74&lt;&gt;HF73,INDEX($M$6:$GK$185,1,HG74+1),INDEX($M$6:$GK$185,MIN(HG74,HG73)+1,MAX(HG74,HG73)+1))+IF(HF74&lt;&gt;HF75,INDEX($M$6:$GK$185,1,HG74+1),0),"")</f>
        <v/>
      </c>
      <c r="HI74" s="50" t="str">
        <f t="shared" ca="1" si="76"/>
        <v/>
      </c>
      <c r="HJ74" s="49"/>
      <c r="HK74" s="49"/>
      <c r="HL74" s="49"/>
      <c r="HM74" s="49"/>
      <c r="HP74" s="161">
        <v>69</v>
      </c>
      <c r="HQ74" s="163" t="str">
        <f t="shared" si="88"/>
        <v>,-69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4" s="164" t="str">
        <f t="shared" si="89"/>
        <v>,-69,2,98,70,68,67,66,65,60,63,64,62,61,158,156,157,177,161,160,162,176,175,174,163,164,172,173,140,141,145,146,147,137,138,139,153,1,152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4" s="105" t="str">
        <f t="shared" si="90"/>
        <v>69,2,98,70,68,67,66,65,60,63,64,62,61,158,156,157,177,161,160,162,176,175,174,163,164,172,173,140,141,145,146,147,137,138,139,153,1,152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4" s="143" t="str">
        <v>1399986,1.25,0</v>
      </c>
      <c r="HU74" s="161">
        <f t="shared" si="77"/>
        <v>8</v>
      </c>
      <c r="HV74" s="161">
        <f t="shared" si="78"/>
        <v>13</v>
      </c>
      <c r="HW74" s="161">
        <f t="shared" si="79"/>
        <v>1399986</v>
      </c>
      <c r="HX74" s="161">
        <f t="shared" si="80"/>
        <v>1.25</v>
      </c>
      <c r="HY74" s="161">
        <f t="shared" si="81"/>
        <v>0</v>
      </c>
      <c r="HZ74" s="161">
        <f t="shared" si="82"/>
        <v>1399986</v>
      </c>
      <c r="IA74" s="174">
        <f t="shared" si="92"/>
        <v>99999</v>
      </c>
      <c r="IB74" s="173">
        <f t="shared" si="93"/>
        <v>99999</v>
      </c>
      <c r="IC74" s="56" t="e">
        <f t="shared" si="94"/>
        <v>#VALUE!</v>
      </c>
      <c r="ID74" s="167" t="str">
        <f t="shared" si="95"/>
        <v>-</v>
      </c>
      <c r="IE74" s="186" t="str">
        <f t="shared" si="96"/>
        <v>-</v>
      </c>
      <c r="IJ74" s="121">
        <f t="shared" si="84"/>
        <v>99999</v>
      </c>
      <c r="IK74" s="1">
        <f t="shared" si="85"/>
        <v>99999</v>
      </c>
      <c r="IL74" s="56" t="str">
        <f t="shared" si="86"/>
        <v>-</v>
      </c>
    </row>
    <row r="75" spans="1:246" ht="16" thickBot="1" x14ac:dyDescent="0.25">
      <c r="A75" s="64"/>
      <c r="B75" s="1">
        <v>70</v>
      </c>
      <c r="K75" s="9">
        <v>69</v>
      </c>
      <c r="L75" s="3">
        <v>69</v>
      </c>
      <c r="AS75" s="281"/>
      <c r="AT75" s="281"/>
      <c r="AU75" s="281"/>
      <c r="AV75" s="281"/>
      <c r="AW75" s="281"/>
      <c r="AX75" s="281"/>
      <c r="AY75" s="281"/>
      <c r="AZ75" s="281"/>
      <c r="BA75" s="281"/>
      <c r="BB75" s="281"/>
      <c r="BC75" s="281"/>
      <c r="BD75" s="281"/>
      <c r="BE75" s="281"/>
      <c r="BF75" s="281"/>
      <c r="BG75" s="281"/>
      <c r="BH75" s="281"/>
      <c r="BI75" s="281"/>
      <c r="BJ75" s="281"/>
      <c r="BK75" s="281"/>
      <c r="BL75" s="9"/>
      <c r="BM75" s="9"/>
      <c r="BN75" s="9"/>
      <c r="BO75" s="9"/>
      <c r="BP75" s="9"/>
      <c r="BQ75" s="9"/>
      <c r="BR75" s="9"/>
      <c r="BS75" s="9"/>
      <c r="BT75" s="9"/>
      <c r="BU75" s="9"/>
      <c r="BV75" s="9"/>
      <c r="BW75" s="9"/>
      <c r="BX75" s="9"/>
      <c r="BY75" s="9"/>
      <c r="BZ75" s="9"/>
      <c r="CA75" s="9"/>
      <c r="CB75" s="9"/>
      <c r="CC75" s="143"/>
      <c r="CD75" s="143" t="s">
        <v>17</v>
      </c>
      <c r="CE75" s="278">
        <v>99999</v>
      </c>
      <c r="CF75" s="278">
        <v>99999</v>
      </c>
      <c r="CG75" s="278">
        <v>99999</v>
      </c>
      <c r="CH75" s="278">
        <v>99999</v>
      </c>
      <c r="CI75" s="278">
        <v>99999</v>
      </c>
      <c r="CJ75" s="278">
        <v>99999</v>
      </c>
      <c r="CK75" s="278">
        <v>99999</v>
      </c>
      <c r="CL75" s="278">
        <v>99999</v>
      </c>
      <c r="CM75" s="278">
        <v>99999</v>
      </c>
      <c r="CN75" s="278">
        <v>99999</v>
      </c>
      <c r="CO75" s="278">
        <v>99999</v>
      </c>
      <c r="CP75" s="278">
        <v>99999</v>
      </c>
      <c r="CQ75" s="278">
        <v>99999</v>
      </c>
      <c r="CR75" s="278">
        <v>99999</v>
      </c>
      <c r="CS75" s="278">
        <v>99999</v>
      </c>
      <c r="CT75" s="278">
        <v>99999</v>
      </c>
      <c r="CU75" s="278">
        <v>99999</v>
      </c>
      <c r="CV75" s="278">
        <v>99999</v>
      </c>
      <c r="CW75" s="278">
        <v>99999</v>
      </c>
      <c r="CX75" s="278">
        <v>99999</v>
      </c>
      <c r="CY75" s="278">
        <v>99999</v>
      </c>
      <c r="CZ75" s="278">
        <v>99999</v>
      </c>
      <c r="DA75" s="278">
        <v>99999</v>
      </c>
      <c r="DB75" s="278">
        <v>99999</v>
      </c>
      <c r="DC75" s="278">
        <v>99999</v>
      </c>
      <c r="DD75" s="278">
        <v>99999</v>
      </c>
      <c r="DE75" s="278">
        <v>99999</v>
      </c>
      <c r="DF75" s="278">
        <v>99999</v>
      </c>
      <c r="DG75" s="278">
        <v>99999</v>
      </c>
      <c r="DH75" s="278">
        <v>99999</v>
      </c>
      <c r="DI75" s="278">
        <v>99999</v>
      </c>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278"/>
      <c r="FW75" s="278"/>
      <c r="FX75" s="278"/>
      <c r="FY75" s="278"/>
      <c r="FZ75" s="278"/>
      <c r="GA75" s="278"/>
      <c r="GB75" s="278"/>
      <c r="GC75" s="278"/>
      <c r="GD75" s="278"/>
      <c r="GE75" s="278"/>
      <c r="GF75" s="278"/>
      <c r="GG75" s="278"/>
      <c r="GH75" s="278"/>
      <c r="GI75" s="150">
        <v>99999</v>
      </c>
      <c r="GJ75" s="150">
        <v>99999</v>
      </c>
      <c r="GK75" s="150">
        <v>99999</v>
      </c>
      <c r="GL75" s="48">
        <v>69</v>
      </c>
      <c r="GN75" s="99">
        <f t="shared" si="53"/>
        <v>250</v>
      </c>
      <c r="GO75" s="99">
        <f t="shared" si="100"/>
        <v>251</v>
      </c>
      <c r="GP75" s="50"/>
      <c r="GQ75" s="101" t="str">
        <f t="shared" si="102"/>
        <v>79</v>
      </c>
      <c r="GR75" s="104" t="str">
        <f t="shared" si="101"/>
        <v>81</v>
      </c>
      <c r="GS75" s="50">
        <f t="shared" si="97"/>
        <v>70</v>
      </c>
      <c r="GT75" s="7"/>
      <c r="GU75" s="175" t="str">
        <f t="shared" si="87"/>
        <v>1,2,98,70,68,67,66,65,60,63,64,62,61,158,156,157,177,161,160,162,176,175,174,163,164,172,173,140,141,145,146,147,137,138,139,153,69,152,55,56,54,57,127,109,110,111,112,114,113,115,116,117,118,119,120,123,122,71,126,58,59,74,72,73,75,76,77,78,79,100,81,80,82,83,84,85,86,87,92,95,124,96,94,93,91,88,89,90,97,121,125,107,106,105,104,103,102,8,12,5,108,128,27,28,29,30,9,7,6,14,13,15,16,19,17,18,37,36,20,11,129,131,132,134,133,50,51,52,10,3,4,99,101,25,22,34,21,35,32,26,130,136,135,150,151,149,148,144,143,142,171,170,169,168,167,166,165,159,155,154,31,24,23,45,33,49,46,44,43,53,48,47,41,40,42,39,38,</v>
      </c>
      <c r="GV75" s="241" t="str">
        <v>1199993.14,2.5,0</v>
      </c>
      <c r="GW75" s="101">
        <f t="shared" si="70"/>
        <v>11</v>
      </c>
      <c r="GX75" s="101">
        <f t="shared" si="71"/>
        <v>15</v>
      </c>
      <c r="GY75" s="167">
        <f t="shared" si="72"/>
        <v>1199993.1399999999</v>
      </c>
      <c r="GZ75" s="99">
        <f t="shared" si="73"/>
        <v>2.5</v>
      </c>
      <c r="HA75" s="99">
        <f t="shared" si="74"/>
        <v>0</v>
      </c>
      <c r="HB75" s="248" t="str">
        <f t="shared" si="75"/>
        <v>-</v>
      </c>
      <c r="HC75" s="49"/>
      <c r="HD75" s="246" t="str">
        <f t="shared" si="98"/>
        <v/>
      </c>
      <c r="HE75" s="50">
        <v>70</v>
      </c>
      <c r="HF75" s="173" t="str">
        <f t="shared" si="99"/>
        <v/>
      </c>
      <c r="HG75" s="101" t="str">
        <f t="shared" si="69"/>
        <v/>
      </c>
      <c r="HH75" s="267" t="str" cm="1">
        <f t="array" ref="HH75">IF(HE75&lt;=$HC$1-1,IF(HF75&lt;&gt;HF74,INDEX($M$6:$GK$185,1,HG75+1),INDEX($M$6:$GK$185,MIN(HG75,HG74)+1,MAX(HG75,HG74)+1))+IF(HF75&lt;&gt;HF76,INDEX($M$6:$GK$185,1,HG75+1),0),"")</f>
        <v/>
      </c>
      <c r="HI75" s="50" t="str">
        <f t="shared" ca="1" si="76"/>
        <v/>
      </c>
      <c r="HJ75" s="49"/>
      <c r="HK75" s="49"/>
      <c r="HL75" s="49"/>
      <c r="HM75" s="49"/>
      <c r="HP75" s="161">
        <v>70</v>
      </c>
      <c r="HQ75" s="163" t="str">
        <f t="shared" si="88"/>
        <v>,-70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5" s="164" t="str">
        <f t="shared" si="89"/>
        <v>,-70,2,98,1,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5" s="105" t="str">
        <f t="shared" si="90"/>
        <v>70,2,98,1,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5" s="143" t="str">
        <v>1399986,2.5,0</v>
      </c>
      <c r="HU75" s="161">
        <f t="shared" si="77"/>
        <v>8</v>
      </c>
      <c r="HV75" s="161">
        <f t="shared" si="78"/>
        <v>12</v>
      </c>
      <c r="HW75" s="161">
        <f t="shared" si="79"/>
        <v>1399986</v>
      </c>
      <c r="HX75" s="161">
        <f t="shared" si="80"/>
        <v>2.5</v>
      </c>
      <c r="HY75" s="161">
        <f t="shared" si="81"/>
        <v>0</v>
      </c>
      <c r="HZ75" s="161">
        <f t="shared" si="82"/>
        <v>1399986</v>
      </c>
      <c r="IA75" s="174">
        <f t="shared" si="92"/>
        <v>99999</v>
      </c>
      <c r="IB75" s="173">
        <f t="shared" si="93"/>
        <v>99999</v>
      </c>
      <c r="IC75" s="56" t="e">
        <f t="shared" si="94"/>
        <v>#VALUE!</v>
      </c>
      <c r="ID75" s="167" t="str">
        <f t="shared" si="95"/>
        <v>-</v>
      </c>
      <c r="IE75" s="186" t="str">
        <f t="shared" si="96"/>
        <v>-</v>
      </c>
      <c r="IJ75" s="121">
        <f t="shared" si="84"/>
        <v>99999</v>
      </c>
      <c r="IK75" s="1">
        <f t="shared" si="85"/>
        <v>99999</v>
      </c>
      <c r="IL75" s="56" t="str">
        <f t="shared" si="86"/>
        <v>-</v>
      </c>
    </row>
    <row r="76" spans="1:246" ht="16" thickBot="1" x14ac:dyDescent="0.25">
      <c r="A76" s="64"/>
      <c r="B76" s="1">
        <v>71</v>
      </c>
      <c r="K76" s="9">
        <v>70</v>
      </c>
      <c r="L76" s="3">
        <v>70</v>
      </c>
      <c r="AS76" s="281"/>
      <c r="AT76" s="281"/>
      <c r="AU76" s="281"/>
      <c r="AV76" s="281"/>
      <c r="AW76" s="281"/>
      <c r="AX76" s="281"/>
      <c r="AY76" s="281"/>
      <c r="AZ76" s="281"/>
      <c r="BA76" s="281"/>
      <c r="BB76" s="281"/>
      <c r="BC76" s="281"/>
      <c r="BD76" s="281"/>
      <c r="BE76" s="281"/>
      <c r="BF76" s="281"/>
      <c r="BG76" s="281"/>
      <c r="BH76" s="281"/>
      <c r="BI76" s="281"/>
      <c r="BJ76" s="281"/>
      <c r="BK76" s="281"/>
      <c r="BL76" s="9"/>
      <c r="BM76" s="9"/>
      <c r="BN76" s="9"/>
      <c r="BO76" s="9"/>
      <c r="BP76" s="9"/>
      <c r="BQ76" s="9"/>
      <c r="BR76" s="9"/>
      <c r="BS76" s="9"/>
      <c r="BT76" s="9"/>
      <c r="BU76" s="9"/>
      <c r="BV76" s="9"/>
      <c r="BW76" s="9"/>
      <c r="BX76" s="9"/>
      <c r="BY76" s="9"/>
      <c r="BZ76" s="9"/>
      <c r="CA76" s="9"/>
      <c r="CB76" s="9"/>
      <c r="CC76" s="9"/>
      <c r="CD76" s="143"/>
      <c r="CE76" s="143" t="s">
        <v>17</v>
      </c>
      <c r="CF76" s="278">
        <v>99999</v>
      </c>
      <c r="CG76" s="278">
        <v>99999</v>
      </c>
      <c r="CH76" s="278">
        <v>99999</v>
      </c>
      <c r="CI76" s="278">
        <v>99999</v>
      </c>
      <c r="CJ76" s="278">
        <v>99999</v>
      </c>
      <c r="CK76" s="278">
        <v>99999</v>
      </c>
      <c r="CL76" s="278">
        <v>99999</v>
      </c>
      <c r="CM76" s="278">
        <v>99999</v>
      </c>
      <c r="CN76" s="278">
        <v>99999</v>
      </c>
      <c r="CO76" s="278">
        <v>99999</v>
      </c>
      <c r="CP76" s="278">
        <v>99999</v>
      </c>
      <c r="CQ76" s="278">
        <v>99999</v>
      </c>
      <c r="CR76" s="278">
        <v>99999</v>
      </c>
      <c r="CS76" s="278">
        <v>99999</v>
      </c>
      <c r="CT76" s="278">
        <v>99999</v>
      </c>
      <c r="CU76" s="278">
        <v>99999</v>
      </c>
      <c r="CV76" s="278">
        <v>99999</v>
      </c>
      <c r="CW76" s="278">
        <v>99999</v>
      </c>
      <c r="CX76" s="278">
        <v>99999</v>
      </c>
      <c r="CY76" s="278">
        <v>99999</v>
      </c>
      <c r="CZ76" s="278">
        <v>99999</v>
      </c>
      <c r="DA76" s="278">
        <v>99999</v>
      </c>
      <c r="DB76" s="278">
        <v>99999</v>
      </c>
      <c r="DC76" s="278">
        <v>99999</v>
      </c>
      <c r="DD76" s="278">
        <v>99999</v>
      </c>
      <c r="DE76" s="278">
        <v>99999</v>
      </c>
      <c r="DF76" s="278">
        <v>99999</v>
      </c>
      <c r="DG76" s="278">
        <v>99999</v>
      </c>
      <c r="DH76" s="278">
        <v>99999</v>
      </c>
      <c r="DI76" s="278">
        <v>99999</v>
      </c>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278"/>
      <c r="FW76" s="278"/>
      <c r="FX76" s="278"/>
      <c r="FY76" s="278"/>
      <c r="FZ76" s="278"/>
      <c r="GA76" s="278"/>
      <c r="GB76" s="278"/>
      <c r="GC76" s="278"/>
      <c r="GD76" s="278"/>
      <c r="GE76" s="278"/>
      <c r="GF76" s="278"/>
      <c r="GG76" s="278"/>
      <c r="GH76" s="278"/>
      <c r="GI76" s="150">
        <v>99999</v>
      </c>
      <c r="GJ76" s="150">
        <v>99999</v>
      </c>
      <c r="GK76" s="150">
        <v>99999</v>
      </c>
      <c r="GL76" s="48">
        <v>70</v>
      </c>
      <c r="GN76" s="99">
        <f t="shared" si="53"/>
        <v>253</v>
      </c>
      <c r="GO76" s="99">
        <f t="shared" si="100"/>
        <v>254</v>
      </c>
      <c r="GP76" s="50"/>
      <c r="GQ76" s="101" t="str">
        <f t="shared" si="102"/>
        <v>81</v>
      </c>
      <c r="GR76" s="104" t="str">
        <f t="shared" si="101"/>
        <v>80</v>
      </c>
      <c r="GS76" s="50">
        <f t="shared" si="97"/>
        <v>71</v>
      </c>
      <c r="GT76" s="7"/>
      <c r="GU76" s="175" t="str">
        <f t="shared" si="87"/>
        <v>1,2,98,70,68,67,66,65,60,63,64,62,61,158,156,157,177,161,160,162,176,175,174,163,164,172,173,140,141,145,146,147,137,138,139,153,69,152,55,56,54,57,127,109,110,111,112,114,113,115,116,117,118,119,120,123,122,71,126,58,59,74,72,73,75,76,77,78,79,81,100,80,82,83,84,85,86,87,92,95,124,96,94,93,91,88,89,90,97,121,125,107,106,105,104,103,102,8,12,5,108,128,27,28,29,30,9,7,6,14,13,15,16,19,17,18,37,36,20,11,129,131,132,134,133,50,51,52,10,3,4,99,101,25,22,34,21,35,32,26,130,136,135,150,151,149,148,144,143,142,171,170,169,168,167,166,165,159,155,154,31,24,23,45,33,49,46,44,43,53,48,47,41,40,42,39,38,</v>
      </c>
      <c r="GV76" s="241" t="str">
        <v>1199993.14,2.5,0</v>
      </c>
      <c r="GW76" s="101">
        <f t="shared" si="70"/>
        <v>11</v>
      </c>
      <c r="GX76" s="101">
        <f t="shared" si="71"/>
        <v>15</v>
      </c>
      <c r="GY76" s="167">
        <f t="shared" si="72"/>
        <v>1199993.1399999999</v>
      </c>
      <c r="GZ76" s="99">
        <f t="shared" si="73"/>
        <v>2.5</v>
      </c>
      <c r="HA76" s="99">
        <f t="shared" si="74"/>
        <v>0</v>
      </c>
      <c r="HB76" s="248" t="str">
        <f t="shared" si="75"/>
        <v>-</v>
      </c>
      <c r="HC76" s="49"/>
      <c r="HD76" s="246" t="str">
        <f t="shared" si="98"/>
        <v/>
      </c>
      <c r="HE76" s="50">
        <v>71</v>
      </c>
      <c r="HF76" s="173" t="str">
        <f t="shared" si="99"/>
        <v/>
      </c>
      <c r="HG76" s="101" t="str">
        <f t="shared" si="69"/>
        <v/>
      </c>
      <c r="HH76" s="267" t="str" cm="1">
        <f t="array" ref="HH76">IF(HE76&lt;=$HC$1-1,IF(HF76&lt;&gt;HF75,INDEX($M$6:$GK$185,1,HG76+1),INDEX($M$6:$GK$185,MIN(HG76,HG75)+1,MAX(HG76,HG75)+1))+IF(HF76&lt;&gt;HF77,INDEX($M$6:$GK$185,1,HG76+1),0),"")</f>
        <v/>
      </c>
      <c r="HI76" s="50" t="str">
        <f t="shared" ca="1" si="76"/>
        <v/>
      </c>
      <c r="HJ76" s="49"/>
      <c r="HK76" s="49"/>
      <c r="HL76" s="69"/>
      <c r="HM76" s="69"/>
      <c r="HN76" s="191"/>
      <c r="HO76" s="191"/>
      <c r="HP76" s="161">
        <v>71</v>
      </c>
      <c r="HQ76" s="163" t="str">
        <f t="shared" si="88"/>
        <v>,-71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6" s="164" t="str">
        <f t="shared" si="89"/>
        <v>,-71,2,98,70,68,67,66,65,60,63,64,62,61,158,156,157,177,161,160,162,176,175,174,163,164,172,173,140,141,145,146,147,137,138,139,153,69,152,55,56,54,57,127,109,110,111,112,114,113,115,116,117,118,119,120,123,122,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76" s="105" t="str">
        <f t="shared" si="90"/>
        <v>71,2,98,70,68,67,66,65,60,63,64,62,61,158,156,157,177,161,160,162,176,175,174,163,164,172,173,140,141,145,146,147,137,138,139,153,69,152,55,56,54,57,127,109,110,111,112,114,113,115,116,117,118,119,120,123,122,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76" s="143" t="str">
        <v>1399986,1.25,0</v>
      </c>
      <c r="HU76" s="161">
        <f t="shared" si="77"/>
        <v>8</v>
      </c>
      <c r="HV76" s="161">
        <f t="shared" si="78"/>
        <v>13</v>
      </c>
      <c r="HW76" s="161">
        <f t="shared" si="79"/>
        <v>1399986</v>
      </c>
      <c r="HX76" s="161">
        <f t="shared" si="80"/>
        <v>1.25</v>
      </c>
      <c r="HY76" s="161">
        <f t="shared" si="81"/>
        <v>0</v>
      </c>
      <c r="HZ76" s="161">
        <f t="shared" si="82"/>
        <v>1399986</v>
      </c>
      <c r="IA76" s="174">
        <f t="shared" si="92"/>
        <v>99999</v>
      </c>
      <c r="IB76" s="173">
        <f t="shared" si="93"/>
        <v>99999</v>
      </c>
      <c r="IC76" s="56" t="e">
        <f t="shared" si="94"/>
        <v>#VALUE!</v>
      </c>
      <c r="ID76" s="167" t="str">
        <f t="shared" si="95"/>
        <v>-</v>
      </c>
      <c r="IE76" s="186" t="str">
        <f t="shared" si="96"/>
        <v>-</v>
      </c>
      <c r="IJ76" s="121">
        <f t="shared" si="84"/>
        <v>99999</v>
      </c>
      <c r="IK76" s="1">
        <f t="shared" si="85"/>
        <v>99999</v>
      </c>
      <c r="IL76" s="56" t="str">
        <f t="shared" si="86"/>
        <v>-</v>
      </c>
    </row>
    <row r="77" spans="1:246" ht="16" thickBot="1" x14ac:dyDescent="0.25">
      <c r="A77" s="64"/>
      <c r="B77" s="1">
        <v>72</v>
      </c>
      <c r="K77" s="9">
        <v>71</v>
      </c>
      <c r="L77" s="3">
        <v>71</v>
      </c>
      <c r="AS77" s="281"/>
      <c r="AT77" s="281"/>
      <c r="AU77" s="281"/>
      <c r="AV77" s="281"/>
      <c r="AW77" s="281"/>
      <c r="AX77" s="281"/>
      <c r="AY77" s="281"/>
      <c r="AZ77" s="281"/>
      <c r="BA77" s="281"/>
      <c r="BB77" s="281"/>
      <c r="BC77" s="281"/>
      <c r="BD77" s="281"/>
      <c r="BE77" s="281"/>
      <c r="BF77" s="281"/>
      <c r="BG77" s="281"/>
      <c r="BH77" s="281"/>
      <c r="BI77" s="281"/>
      <c r="BJ77" s="281"/>
      <c r="BK77" s="281"/>
      <c r="BL77" s="9"/>
      <c r="BM77" s="9"/>
      <c r="BN77" s="9"/>
      <c r="BO77" s="9"/>
      <c r="BP77" s="9"/>
      <c r="BQ77" s="9"/>
      <c r="BR77" s="9"/>
      <c r="BS77" s="9"/>
      <c r="BT77" s="9"/>
      <c r="BU77" s="9"/>
      <c r="BV77" s="9"/>
      <c r="BW77" s="9"/>
      <c r="BX77" s="9"/>
      <c r="BY77" s="9"/>
      <c r="BZ77" s="9"/>
      <c r="CA77" s="9"/>
      <c r="CB77" s="9"/>
      <c r="CC77" s="9"/>
      <c r="CD77" s="9"/>
      <c r="CE77" s="143"/>
      <c r="CF77" s="143" t="s">
        <v>17</v>
      </c>
      <c r="CG77" s="278">
        <v>99999</v>
      </c>
      <c r="CH77" s="278">
        <v>99999</v>
      </c>
      <c r="CI77" s="278">
        <v>99999</v>
      </c>
      <c r="CJ77" s="278">
        <v>99999</v>
      </c>
      <c r="CK77" s="278">
        <v>99999</v>
      </c>
      <c r="CL77" s="278">
        <v>99999</v>
      </c>
      <c r="CM77" s="278">
        <v>99999</v>
      </c>
      <c r="CN77" s="278">
        <v>99999</v>
      </c>
      <c r="CO77" s="278">
        <v>99999</v>
      </c>
      <c r="CP77" s="278">
        <v>99999</v>
      </c>
      <c r="CQ77" s="278">
        <v>99999</v>
      </c>
      <c r="CR77" s="278">
        <v>99999</v>
      </c>
      <c r="CS77" s="278">
        <v>99999</v>
      </c>
      <c r="CT77" s="278">
        <v>99999</v>
      </c>
      <c r="CU77" s="278">
        <v>99999</v>
      </c>
      <c r="CV77" s="278">
        <v>99999</v>
      </c>
      <c r="CW77" s="278">
        <v>99999</v>
      </c>
      <c r="CX77" s="278">
        <v>99999</v>
      </c>
      <c r="CY77" s="278">
        <v>99999</v>
      </c>
      <c r="CZ77" s="278">
        <v>99999</v>
      </c>
      <c r="DA77" s="278">
        <v>99999</v>
      </c>
      <c r="DB77" s="278">
        <v>99999</v>
      </c>
      <c r="DC77" s="278">
        <v>99999</v>
      </c>
      <c r="DD77" s="278">
        <v>99999</v>
      </c>
      <c r="DE77" s="278">
        <v>99999</v>
      </c>
      <c r="DF77" s="278">
        <v>99999</v>
      </c>
      <c r="DG77" s="278">
        <v>99999</v>
      </c>
      <c r="DH77" s="278">
        <v>99999</v>
      </c>
      <c r="DI77" s="278">
        <v>99999</v>
      </c>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8"/>
      <c r="FY77" s="278"/>
      <c r="FZ77" s="278"/>
      <c r="GA77" s="278"/>
      <c r="GB77" s="278"/>
      <c r="GC77" s="278"/>
      <c r="GD77" s="278"/>
      <c r="GE77" s="278"/>
      <c r="GF77" s="278"/>
      <c r="GG77" s="278"/>
      <c r="GH77" s="278"/>
      <c r="GI77" s="150">
        <v>99999</v>
      </c>
      <c r="GJ77" s="150">
        <v>99999</v>
      </c>
      <c r="GK77" s="150">
        <v>99999</v>
      </c>
      <c r="GL77" s="48">
        <v>71</v>
      </c>
      <c r="GN77" s="99">
        <f t="shared" si="53"/>
        <v>256</v>
      </c>
      <c r="GO77" s="99">
        <f t="shared" si="100"/>
        <v>257</v>
      </c>
      <c r="GP77" s="50"/>
      <c r="GQ77" s="101" t="str">
        <f t="shared" si="102"/>
        <v>80</v>
      </c>
      <c r="GR77" s="104" t="str">
        <f t="shared" si="101"/>
        <v>82</v>
      </c>
      <c r="GS77" s="50">
        <f t="shared" si="97"/>
        <v>72</v>
      </c>
      <c r="GT77" s="7"/>
      <c r="GU77" s="175" t="str">
        <f t="shared" si="87"/>
        <v>1,2,98,70,68,67,66,65,60,63,64,62,61,158,156,157,177,161,160,162,176,175,174,163,164,172,173,140,141,145,146,147,137,138,139,153,69,152,55,56,54,57,127,109,110,111,112,114,113,115,116,117,118,119,120,123,122,71,126,58,59,74,72,73,75,76,77,78,79,81,80,100,82,83,84,85,86,87,92,95,124,96,94,93,91,88,89,90,97,121,125,107,106,105,104,103,102,8,12,5,108,128,27,28,29,30,9,7,6,14,13,15,16,19,17,18,37,36,20,11,129,131,132,134,133,50,51,52,10,3,4,99,101,25,22,34,21,35,32,26,130,136,135,150,151,149,148,144,143,142,171,170,169,168,167,166,165,159,155,154,31,24,23,45,33,49,46,44,43,53,48,47,41,40,42,39,38,</v>
      </c>
      <c r="GV77" s="241" t="str">
        <v>1199993.14,2.5,0</v>
      </c>
      <c r="GW77" s="101">
        <f t="shared" si="70"/>
        <v>11</v>
      </c>
      <c r="GX77" s="101">
        <f t="shared" si="71"/>
        <v>15</v>
      </c>
      <c r="GY77" s="167">
        <f t="shared" si="72"/>
        <v>1199993.1399999999</v>
      </c>
      <c r="GZ77" s="99">
        <f t="shared" si="73"/>
        <v>2.5</v>
      </c>
      <c r="HA77" s="99">
        <f t="shared" si="74"/>
        <v>0</v>
      </c>
      <c r="HB77" s="248" t="str">
        <f t="shared" si="75"/>
        <v>-</v>
      </c>
      <c r="HC77" s="49"/>
      <c r="HD77" s="246" t="str">
        <f t="shared" si="98"/>
        <v/>
      </c>
      <c r="HE77" s="50">
        <v>72</v>
      </c>
      <c r="HF77" s="173" t="str">
        <f t="shared" si="99"/>
        <v/>
      </c>
      <c r="HG77" s="101" t="str">
        <f t="shared" si="69"/>
        <v/>
      </c>
      <c r="HH77" s="267" t="str" cm="1">
        <f t="array" ref="HH77">IF(HE77&lt;=$HC$1-1,IF(HF77&lt;&gt;HF76,INDEX($M$6:$GK$185,1,HG77+1),INDEX($M$6:$GK$185,MIN(HG77,HG76)+1,MAX(HG77,HG76)+1))+IF(HF77&lt;&gt;HF78,INDEX($M$6:$GK$185,1,HG77+1),0),"")</f>
        <v/>
      </c>
      <c r="HI77" s="50" t="str">
        <f t="shared" ca="1" si="76"/>
        <v/>
      </c>
      <c r="HJ77" s="49"/>
      <c r="HK77" s="49"/>
      <c r="HL77" s="69"/>
      <c r="HM77" s="69"/>
      <c r="HN77" s="191"/>
      <c r="HO77" s="191"/>
      <c r="HP77" s="161">
        <v>72</v>
      </c>
      <c r="HQ77" s="163" t="str">
        <f t="shared" si="88"/>
        <v>,-72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7" s="164" t="str">
        <f t="shared" si="89"/>
        <v>,-72,2,98,70,68,67,66,65,60,63,64,62,61,158,156,157,177,161,160,162,176,175,174,163,164,172,173,140,141,145,146,147,137,138,139,153,69,152,55,56,54,57,127,109,110,111,112,114,113,115,116,117,118,119,120,123,122,71,126,58,59,74,1,73,75,76,77,78,79,81,80,82,83,84,85,86,87,92,95,124,96,94,93,91,88,89,90,97,121,125,107,106,105,104,100,103,102,8,12,5,108,128,27,28,29,30,9,7,6,14,13,15,16,19,17,18,37,36,20,11,129,131,132,134,133,50,51,52,10,3,4,99,101,25,22,34,21,35,32,26,130,136,135,150,151,149,148,144,143,142,171,170,169,168,167,166,165,159,155,154,31,24,23,45,33,49,46,44,43,53,48,47,41,40,42,39,38,</v>
      </c>
      <c r="HS77" s="105" t="str">
        <f t="shared" si="90"/>
        <v>72,2,98,70,68,67,66,65,60,63,64,62,61,158,156,157,177,161,160,162,176,175,174,163,164,172,173,140,141,145,146,147,137,138,139,153,69,152,55,56,54,57,127,109,110,111,112,114,113,115,116,117,118,119,120,123,122,71,126,58,59,74,1,73,75,76,77,78,79,81,80,82,83,84,85,86,87,92,95,124,96,94,93,91,88,89,90,97,121,125,107,106,105,104,100,103,102,8,12,5,108,128,27,28,29,30,9,7,6,14,13,15,16,19,17,18,37,36,20,11,129,131,132,134,133,50,51,52,10,3,4,99,101,25,22,34,21,35,32,26,130,136,135,150,151,149,148,144,143,142,171,170,169,168,167,166,165,159,155,154,31,24,23,45,33,49,46,44,43,53,48,47,41,40,42,39,38,</v>
      </c>
      <c r="HT77" s="143" t="str">
        <v>1399986,1.25,0</v>
      </c>
      <c r="HU77" s="161">
        <f t="shared" si="77"/>
        <v>8</v>
      </c>
      <c r="HV77" s="161">
        <f t="shared" si="78"/>
        <v>13</v>
      </c>
      <c r="HW77" s="161">
        <f t="shared" si="79"/>
        <v>1399986</v>
      </c>
      <c r="HX77" s="161">
        <f t="shared" si="80"/>
        <v>1.25</v>
      </c>
      <c r="HY77" s="161">
        <f t="shared" si="81"/>
        <v>0</v>
      </c>
      <c r="HZ77" s="161">
        <f t="shared" si="82"/>
        <v>1399986</v>
      </c>
      <c r="IA77" s="174">
        <f t="shared" si="92"/>
        <v>99999</v>
      </c>
      <c r="IB77" s="173">
        <f t="shared" si="93"/>
        <v>99999</v>
      </c>
      <c r="IC77" s="56" t="e">
        <f t="shared" si="94"/>
        <v>#VALUE!</v>
      </c>
      <c r="ID77" s="167" t="str">
        <f t="shared" si="95"/>
        <v>-</v>
      </c>
      <c r="IE77" s="186" t="str">
        <f t="shared" si="96"/>
        <v>-</v>
      </c>
      <c r="IJ77" s="121">
        <f t="shared" si="84"/>
        <v>99999</v>
      </c>
      <c r="IK77" s="1">
        <f t="shared" si="85"/>
        <v>99999</v>
      </c>
      <c r="IL77" s="56" t="str">
        <f t="shared" si="86"/>
        <v>-</v>
      </c>
    </row>
    <row r="78" spans="1:246" ht="16" thickBot="1" x14ac:dyDescent="0.25">
      <c r="A78" s="64"/>
      <c r="B78" s="1">
        <v>73</v>
      </c>
      <c r="K78" s="9">
        <v>72</v>
      </c>
      <c r="L78" s="3">
        <v>72</v>
      </c>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9"/>
      <c r="BS78" s="9"/>
      <c r="BT78" s="9"/>
      <c r="BU78" s="9"/>
      <c r="BV78" s="9"/>
      <c r="BW78" s="9"/>
      <c r="BX78" s="9"/>
      <c r="BY78" s="9"/>
      <c r="BZ78" s="9"/>
      <c r="CA78" s="9"/>
      <c r="CB78" s="9"/>
      <c r="CC78" s="9"/>
      <c r="CD78" s="9"/>
      <c r="CE78" s="9"/>
      <c r="CF78" s="143"/>
      <c r="CG78" s="143" t="s">
        <v>17</v>
      </c>
      <c r="CH78" s="278">
        <v>99999</v>
      </c>
      <c r="CI78" s="278">
        <v>99999</v>
      </c>
      <c r="CJ78" s="278">
        <v>99999</v>
      </c>
      <c r="CK78" s="278">
        <v>99999</v>
      </c>
      <c r="CL78" s="278">
        <v>99999</v>
      </c>
      <c r="CM78" s="278">
        <v>99999</v>
      </c>
      <c r="CN78" s="278">
        <v>99999</v>
      </c>
      <c r="CO78" s="278">
        <v>99999</v>
      </c>
      <c r="CP78" s="278">
        <v>99999</v>
      </c>
      <c r="CQ78" s="278">
        <v>99999</v>
      </c>
      <c r="CR78" s="278">
        <v>99999</v>
      </c>
      <c r="CS78" s="278">
        <v>99999</v>
      </c>
      <c r="CT78" s="278">
        <v>99999</v>
      </c>
      <c r="CU78" s="278">
        <v>99999</v>
      </c>
      <c r="CV78" s="278">
        <v>99999</v>
      </c>
      <c r="CW78" s="278">
        <v>99999</v>
      </c>
      <c r="CX78" s="278">
        <v>99999</v>
      </c>
      <c r="CY78" s="278">
        <v>99999</v>
      </c>
      <c r="CZ78" s="278">
        <v>99999</v>
      </c>
      <c r="DA78" s="278">
        <v>99999</v>
      </c>
      <c r="DB78" s="278">
        <v>99999</v>
      </c>
      <c r="DC78" s="278">
        <v>99999</v>
      </c>
      <c r="DD78" s="278">
        <v>99999</v>
      </c>
      <c r="DE78" s="278">
        <v>99999</v>
      </c>
      <c r="DF78" s="278">
        <v>99999</v>
      </c>
      <c r="DG78" s="278">
        <v>99999</v>
      </c>
      <c r="DH78" s="278">
        <v>99999</v>
      </c>
      <c r="DI78" s="278">
        <v>99999</v>
      </c>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8"/>
      <c r="FY78" s="278"/>
      <c r="FZ78" s="278"/>
      <c r="GA78" s="278"/>
      <c r="GB78" s="278"/>
      <c r="GC78" s="278"/>
      <c r="GD78" s="278"/>
      <c r="GE78" s="278"/>
      <c r="GF78" s="278"/>
      <c r="GG78" s="278"/>
      <c r="GH78" s="278"/>
      <c r="GI78" s="150">
        <v>99999</v>
      </c>
      <c r="GJ78" s="150">
        <v>99999</v>
      </c>
      <c r="GK78" s="150">
        <v>99999</v>
      </c>
      <c r="GL78" s="48">
        <v>72</v>
      </c>
      <c r="GN78" s="99">
        <f t="shared" si="53"/>
        <v>259</v>
      </c>
      <c r="GO78" s="99">
        <f t="shared" si="100"/>
        <v>260</v>
      </c>
      <c r="GP78" s="50"/>
      <c r="GQ78" s="101" t="str">
        <f t="shared" si="102"/>
        <v>82</v>
      </c>
      <c r="GR78" s="104" t="str">
        <f t="shared" si="101"/>
        <v>83</v>
      </c>
      <c r="GS78" s="50">
        <f t="shared" si="97"/>
        <v>73</v>
      </c>
      <c r="GT78" s="7"/>
      <c r="GU78" s="175" t="str">
        <f t="shared" si="87"/>
        <v>1,2,98,70,68,67,66,65,60,63,64,62,61,158,156,157,177,161,160,162,176,175,174,163,164,172,173,140,141,145,146,147,137,138,139,153,69,152,55,56,54,57,127,109,110,111,112,114,113,115,116,117,118,119,120,123,122,71,126,58,59,74,72,73,75,76,77,78,79,81,80,82,100,83,84,85,86,87,92,95,124,96,94,93,91,88,89,90,97,121,125,107,106,105,104,103,102,8,12,5,108,128,27,28,29,30,9,7,6,14,13,15,16,19,17,18,37,36,20,11,129,131,132,134,133,50,51,52,10,3,4,99,101,25,22,34,21,35,32,26,130,136,135,150,151,149,148,144,143,142,171,170,169,168,167,166,165,159,155,154,31,24,23,45,33,49,46,44,43,53,48,47,41,40,42,39,38,</v>
      </c>
      <c r="GV78" s="241" t="str">
        <v>1199993.14,2.5,0</v>
      </c>
      <c r="GW78" s="101">
        <f t="shared" si="70"/>
        <v>11</v>
      </c>
      <c r="GX78" s="101">
        <f t="shared" si="71"/>
        <v>15</v>
      </c>
      <c r="GY78" s="167">
        <f t="shared" si="72"/>
        <v>1199993.1399999999</v>
      </c>
      <c r="GZ78" s="99">
        <f t="shared" si="73"/>
        <v>2.5</v>
      </c>
      <c r="HA78" s="99">
        <f t="shared" si="74"/>
        <v>0</v>
      </c>
      <c r="HB78" s="248" t="str">
        <f t="shared" si="75"/>
        <v>-</v>
      </c>
      <c r="HC78" s="49"/>
      <c r="HD78" s="246" t="str">
        <f t="shared" si="98"/>
        <v/>
      </c>
      <c r="HE78" s="50">
        <v>73</v>
      </c>
      <c r="HF78" s="173" t="str">
        <f t="shared" si="99"/>
        <v/>
      </c>
      <c r="HG78" s="101" t="str">
        <f t="shared" si="69"/>
        <v/>
      </c>
      <c r="HH78" s="267" t="str" cm="1">
        <f t="array" ref="HH78">IF(HE78&lt;=$HC$1-1,IF(HF78&lt;&gt;HF77,INDEX($M$6:$GK$185,1,HG78+1),INDEX($M$6:$GK$185,MIN(HG78,HG77)+1,MAX(HG78,HG77)+1))+IF(HF78&lt;&gt;HF79,INDEX($M$6:$GK$185,1,HG78+1),0),"")</f>
        <v/>
      </c>
      <c r="HI78" s="50" t="str">
        <f t="shared" ca="1" si="76"/>
        <v/>
      </c>
      <c r="HJ78" s="49"/>
      <c r="HK78" s="49"/>
      <c r="HL78" s="69"/>
      <c r="HM78" s="69"/>
      <c r="HN78" s="191"/>
      <c r="HO78" s="191"/>
      <c r="HP78" s="161">
        <v>73</v>
      </c>
      <c r="HQ78" s="163" t="str">
        <f t="shared" si="88"/>
        <v>,-73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8" s="164" t="str">
        <f t="shared" si="89"/>
        <v>,-73,2,98,70,68,67,66,65,60,63,64,62,61,158,156,157,177,161,160,162,176,175,174,163,164,172,173,140,141,145,146,147,137,138,139,153,69,152,55,56,54,57,127,109,110,111,112,114,113,115,116,117,118,119,120,123,122,71,126,58,59,74,72,1,75,76,77,78,79,81,80,82,83,84,85,86,87,92,95,124,96,94,93,91,88,89,90,97,121,125,107,106,105,104,100,103,102,8,12,5,108,128,27,28,29,30,9,7,6,14,13,15,16,19,17,18,37,36,20,11,129,131,132,134,133,50,51,52,10,3,4,99,101,25,22,34,21,35,32,26,130,136,135,150,151,149,148,144,143,142,171,170,169,168,167,166,165,159,155,154,31,24,23,45,33,49,46,44,43,53,48,47,41,40,42,39,38,</v>
      </c>
      <c r="HS78" s="105" t="str">
        <f t="shared" si="90"/>
        <v>73,2,98,70,68,67,66,65,60,63,64,62,61,158,156,157,177,161,160,162,176,175,174,163,164,172,173,140,141,145,146,147,137,138,139,153,69,152,55,56,54,57,127,109,110,111,112,114,113,115,116,117,118,119,120,123,122,71,126,58,59,74,72,1,75,76,77,78,79,81,80,82,83,84,85,86,87,92,95,124,96,94,93,91,88,89,90,97,121,125,107,106,105,104,100,103,102,8,12,5,108,128,27,28,29,30,9,7,6,14,13,15,16,19,17,18,37,36,20,11,129,131,132,134,133,50,51,52,10,3,4,99,101,25,22,34,21,35,32,26,130,136,135,150,151,149,148,144,143,142,171,170,169,168,167,166,165,159,155,154,31,24,23,45,33,49,46,44,43,53,48,47,41,40,42,39,38,</v>
      </c>
      <c r="HT78" s="143" t="str">
        <v>1399986,1.25,0</v>
      </c>
      <c r="HU78" s="161">
        <f t="shared" si="77"/>
        <v>8</v>
      </c>
      <c r="HV78" s="161">
        <f t="shared" si="78"/>
        <v>13</v>
      </c>
      <c r="HW78" s="161">
        <f t="shared" si="79"/>
        <v>1399986</v>
      </c>
      <c r="HX78" s="161">
        <f t="shared" si="80"/>
        <v>1.25</v>
      </c>
      <c r="HY78" s="161">
        <f t="shared" si="81"/>
        <v>0</v>
      </c>
      <c r="HZ78" s="161">
        <f t="shared" si="82"/>
        <v>1399986</v>
      </c>
      <c r="IA78" s="174">
        <f t="shared" si="92"/>
        <v>99999</v>
      </c>
      <c r="IB78" s="173">
        <f t="shared" si="93"/>
        <v>99999</v>
      </c>
      <c r="IC78" s="56" t="e">
        <f t="shared" si="94"/>
        <v>#VALUE!</v>
      </c>
      <c r="ID78" s="167" t="str">
        <f t="shared" si="95"/>
        <v>-</v>
      </c>
      <c r="IE78" s="186" t="str">
        <f t="shared" si="96"/>
        <v>-</v>
      </c>
      <c r="IJ78" s="121">
        <f t="shared" si="84"/>
        <v>99999</v>
      </c>
      <c r="IK78" s="1">
        <f t="shared" si="85"/>
        <v>99999</v>
      </c>
      <c r="IL78" s="56" t="str">
        <f t="shared" si="86"/>
        <v>-</v>
      </c>
    </row>
    <row r="79" spans="1:246" ht="16" thickBot="1" x14ac:dyDescent="0.25">
      <c r="A79" s="64"/>
      <c r="B79" s="1">
        <v>74</v>
      </c>
      <c r="K79" s="9">
        <v>73</v>
      </c>
      <c r="L79" s="3">
        <v>73</v>
      </c>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9"/>
      <c r="BS79" s="9"/>
      <c r="BT79" s="9"/>
      <c r="BU79" s="9"/>
      <c r="BV79" s="9"/>
      <c r="BW79" s="9"/>
      <c r="BX79" s="9"/>
      <c r="BY79" s="9"/>
      <c r="BZ79" s="9"/>
      <c r="CA79" s="9"/>
      <c r="CB79" s="9"/>
      <c r="CC79" s="9"/>
      <c r="CD79" s="9"/>
      <c r="CE79" s="9"/>
      <c r="CF79" s="9"/>
      <c r="CG79" s="143"/>
      <c r="CH79" s="143" t="s">
        <v>17</v>
      </c>
      <c r="CI79" s="278">
        <v>99999</v>
      </c>
      <c r="CJ79" s="278">
        <v>99999</v>
      </c>
      <c r="CK79" s="278">
        <v>99999</v>
      </c>
      <c r="CL79" s="278">
        <v>99999</v>
      </c>
      <c r="CM79" s="278">
        <v>99999</v>
      </c>
      <c r="CN79" s="278">
        <v>99999</v>
      </c>
      <c r="CO79" s="278">
        <v>99999</v>
      </c>
      <c r="CP79" s="278">
        <v>99999</v>
      </c>
      <c r="CQ79" s="278">
        <v>99999</v>
      </c>
      <c r="CR79" s="278">
        <v>99999</v>
      </c>
      <c r="CS79" s="278">
        <v>99999</v>
      </c>
      <c r="CT79" s="278">
        <v>99999</v>
      </c>
      <c r="CU79" s="278">
        <v>99999</v>
      </c>
      <c r="CV79" s="278">
        <v>99999</v>
      </c>
      <c r="CW79" s="278">
        <v>99999</v>
      </c>
      <c r="CX79" s="278">
        <v>99999</v>
      </c>
      <c r="CY79" s="278">
        <v>99999</v>
      </c>
      <c r="CZ79" s="278">
        <v>99999</v>
      </c>
      <c r="DA79" s="278">
        <v>99999</v>
      </c>
      <c r="DB79" s="278">
        <v>99999</v>
      </c>
      <c r="DC79" s="278">
        <v>99999</v>
      </c>
      <c r="DD79" s="278">
        <v>99999</v>
      </c>
      <c r="DE79" s="278">
        <v>99999</v>
      </c>
      <c r="DF79" s="278">
        <v>99999</v>
      </c>
      <c r="DG79" s="278">
        <v>99999</v>
      </c>
      <c r="DH79" s="278">
        <v>99999</v>
      </c>
      <c r="DI79" s="278">
        <v>99999</v>
      </c>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8"/>
      <c r="FY79" s="278"/>
      <c r="FZ79" s="278"/>
      <c r="GA79" s="278"/>
      <c r="GB79" s="278"/>
      <c r="GC79" s="278"/>
      <c r="GD79" s="278"/>
      <c r="GE79" s="278"/>
      <c r="GF79" s="278"/>
      <c r="GG79" s="278"/>
      <c r="GH79" s="278"/>
      <c r="GI79" s="150">
        <v>99999</v>
      </c>
      <c r="GJ79" s="150">
        <v>99999</v>
      </c>
      <c r="GK79" s="150">
        <v>99999</v>
      </c>
      <c r="GL79" s="48">
        <v>73</v>
      </c>
      <c r="GN79" s="99">
        <f t="shared" ref="GN79:GN142" si="103">FIND(","&amp;$GQ$3&amp;",",GU79)+LEN($GQ$3)+2</f>
        <v>262</v>
      </c>
      <c r="GO79" s="99">
        <f t="shared" si="100"/>
        <v>263</v>
      </c>
      <c r="GP79" s="50"/>
      <c r="GQ79" s="101" t="str">
        <f t="shared" si="102"/>
        <v>83</v>
      </c>
      <c r="GR79" s="104" t="str">
        <f t="shared" si="101"/>
        <v>84</v>
      </c>
      <c r="GS79" s="50">
        <f t="shared" si="97"/>
        <v>74</v>
      </c>
      <c r="GT79" s="7"/>
      <c r="GU79" s="175" t="str">
        <f t="shared" si="87"/>
        <v>1,2,98,70,68,67,66,65,60,63,64,62,61,158,156,157,177,161,160,162,176,175,174,163,164,172,173,140,141,145,146,147,137,138,139,153,69,152,55,56,54,57,127,109,110,111,112,114,113,115,116,117,118,119,120,123,122,71,126,58,59,74,72,73,75,76,77,78,79,81,80,82,83,100,84,85,86,87,92,95,124,96,94,93,91,88,89,90,97,121,125,107,106,105,104,103,102,8,12,5,108,128,27,28,29,30,9,7,6,14,13,15,16,19,17,18,37,36,20,11,129,131,132,134,133,50,51,52,10,3,4,99,101,25,22,34,21,35,32,26,130,136,135,150,151,149,148,144,143,142,171,170,169,168,167,166,165,159,155,154,31,24,23,45,33,49,46,44,43,53,48,47,41,40,42,39,38,</v>
      </c>
      <c r="GV79" s="241" t="str">
        <v>1199993.14,2.5,0</v>
      </c>
      <c r="GW79" s="101">
        <f t="shared" si="70"/>
        <v>11</v>
      </c>
      <c r="GX79" s="101">
        <f t="shared" si="71"/>
        <v>15</v>
      </c>
      <c r="GY79" s="167">
        <f t="shared" si="72"/>
        <v>1199993.1399999999</v>
      </c>
      <c r="GZ79" s="99">
        <f t="shared" si="73"/>
        <v>2.5</v>
      </c>
      <c r="HA79" s="99">
        <f t="shared" si="74"/>
        <v>0</v>
      </c>
      <c r="HB79" s="248" t="str">
        <f t="shared" si="75"/>
        <v>-</v>
      </c>
      <c r="HC79" s="49"/>
      <c r="HD79" s="246" t="str">
        <f t="shared" si="98"/>
        <v/>
      </c>
      <c r="HE79" s="50">
        <v>74</v>
      </c>
      <c r="HF79" s="173" t="str">
        <f t="shared" si="99"/>
        <v/>
      </c>
      <c r="HG79" s="101" t="str">
        <f t="shared" si="69"/>
        <v/>
      </c>
      <c r="HH79" s="267" t="str" cm="1">
        <f t="array" ref="HH79">IF(HE79&lt;=$HC$1-1,IF(HF79&lt;&gt;HF78,INDEX($M$6:$GK$185,1,HG79+1),INDEX($M$6:$GK$185,MIN(HG79,HG78)+1,MAX(HG79,HG78)+1))+IF(HF79&lt;&gt;HF80,INDEX($M$6:$GK$185,1,HG79+1),0),"")</f>
        <v/>
      </c>
      <c r="HI79" s="50" t="str">
        <f t="shared" ca="1" si="76"/>
        <v/>
      </c>
      <c r="HJ79" s="49"/>
      <c r="HK79" s="49"/>
      <c r="HL79" s="69"/>
      <c r="HM79" s="69"/>
      <c r="HN79" s="191"/>
      <c r="HO79" s="191"/>
      <c r="HP79" s="161">
        <v>74</v>
      </c>
      <c r="HQ79" s="163" t="str">
        <f t="shared" si="88"/>
        <v>,-74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79" s="164" t="str">
        <f t="shared" si="89"/>
        <v>,-74,2,98,70,68,67,66,65,60,63,64,62,61,158,156,157,177,161,160,162,176,175,174,163,164,172,173,140,141,145,146,147,137,138,139,153,69,152,55,56,54,57,127,109,110,111,112,114,113,115,116,117,118,119,120,123,122,71,126,58,59,1,72,73,75,76,77,78,79,81,80,82,83,84,85,86,87,92,95,124,96,94,93,91,88,89,90,97,121,125,107,106,105,104,100,103,102,8,12,5,108,128,27,28,29,30,9,7,6,14,13,15,16,19,17,18,37,36,20,11,129,131,132,134,133,50,51,52,10,3,4,99,101,25,22,34,21,35,32,26,130,136,135,150,151,149,148,144,143,142,171,170,169,168,167,166,165,159,155,154,31,24,23,45,33,49,46,44,43,53,48,47,41,40,42,39,38,</v>
      </c>
      <c r="HS79" s="105" t="str">
        <f t="shared" si="90"/>
        <v>74,2,98,70,68,67,66,65,60,63,64,62,61,158,156,157,177,161,160,162,176,175,174,163,164,172,173,140,141,145,146,147,137,138,139,153,69,152,55,56,54,57,127,109,110,111,112,114,113,115,116,117,118,119,120,123,122,71,126,58,59,1,72,73,75,76,77,78,79,81,80,82,83,84,85,86,87,92,95,124,96,94,93,91,88,89,90,97,121,125,107,106,105,104,100,103,102,8,12,5,108,128,27,28,29,30,9,7,6,14,13,15,16,19,17,18,37,36,20,11,129,131,132,134,133,50,51,52,10,3,4,99,101,25,22,34,21,35,32,26,130,136,135,150,151,149,148,144,143,142,171,170,169,168,167,166,165,159,155,154,31,24,23,45,33,49,46,44,43,53,48,47,41,40,42,39,38,</v>
      </c>
      <c r="HT79" s="143" t="str">
        <v>1399986,1.25,0</v>
      </c>
      <c r="HU79" s="161">
        <f t="shared" si="77"/>
        <v>8</v>
      </c>
      <c r="HV79" s="161">
        <f t="shared" si="78"/>
        <v>13</v>
      </c>
      <c r="HW79" s="161">
        <f t="shared" si="79"/>
        <v>1399986</v>
      </c>
      <c r="HX79" s="161">
        <f t="shared" si="80"/>
        <v>1.25</v>
      </c>
      <c r="HY79" s="161">
        <f t="shared" si="81"/>
        <v>0</v>
      </c>
      <c r="HZ79" s="161">
        <f t="shared" si="82"/>
        <v>1399986</v>
      </c>
      <c r="IA79" s="174">
        <f t="shared" si="92"/>
        <v>99999</v>
      </c>
      <c r="IB79" s="173">
        <f t="shared" si="93"/>
        <v>99999</v>
      </c>
      <c r="IC79" s="56" t="e">
        <f t="shared" si="94"/>
        <v>#VALUE!</v>
      </c>
      <c r="ID79" s="167" t="str">
        <f t="shared" si="95"/>
        <v>-</v>
      </c>
      <c r="IE79" s="186" t="str">
        <f t="shared" si="96"/>
        <v>-</v>
      </c>
      <c r="IJ79" s="121">
        <f t="shared" si="84"/>
        <v>99999</v>
      </c>
      <c r="IK79" s="1">
        <f t="shared" si="85"/>
        <v>99999</v>
      </c>
      <c r="IL79" s="56" t="str">
        <f t="shared" si="86"/>
        <v>-</v>
      </c>
    </row>
    <row r="80" spans="1:246" ht="16" thickBot="1" x14ac:dyDescent="0.25">
      <c r="A80" s="64"/>
      <c r="B80" s="1">
        <v>75</v>
      </c>
      <c r="K80" s="9">
        <v>74</v>
      </c>
      <c r="L80" s="3">
        <v>74</v>
      </c>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9"/>
      <c r="BS80" s="9"/>
      <c r="BT80" s="9"/>
      <c r="BU80" s="9"/>
      <c r="BV80" s="9"/>
      <c r="BW80" s="9"/>
      <c r="BX80" s="9"/>
      <c r="BY80" s="9"/>
      <c r="BZ80" s="9"/>
      <c r="CA80" s="9"/>
      <c r="CB80" s="9"/>
      <c r="CC80" s="9"/>
      <c r="CD80" s="9"/>
      <c r="CE80" s="9"/>
      <c r="CF80" s="9"/>
      <c r="CG80" s="9"/>
      <c r="CH80" s="143"/>
      <c r="CI80" s="143" t="s">
        <v>17</v>
      </c>
      <c r="CJ80" s="278">
        <v>99999</v>
      </c>
      <c r="CK80" s="278">
        <v>99999</v>
      </c>
      <c r="CL80" s="278">
        <v>99999</v>
      </c>
      <c r="CM80" s="278">
        <v>99999</v>
      </c>
      <c r="CN80" s="278">
        <v>99999</v>
      </c>
      <c r="CO80" s="278">
        <v>99999</v>
      </c>
      <c r="CP80" s="278">
        <v>99999</v>
      </c>
      <c r="CQ80" s="278">
        <v>99999</v>
      </c>
      <c r="CR80" s="278">
        <v>99999</v>
      </c>
      <c r="CS80" s="278">
        <v>99999</v>
      </c>
      <c r="CT80" s="278">
        <v>99999</v>
      </c>
      <c r="CU80" s="278">
        <v>99999</v>
      </c>
      <c r="CV80" s="278">
        <v>99999</v>
      </c>
      <c r="CW80" s="278">
        <v>99999</v>
      </c>
      <c r="CX80" s="278">
        <v>99999</v>
      </c>
      <c r="CY80" s="278">
        <v>99999</v>
      </c>
      <c r="CZ80" s="278">
        <v>99999</v>
      </c>
      <c r="DA80" s="278">
        <v>99999</v>
      </c>
      <c r="DB80" s="278">
        <v>99999</v>
      </c>
      <c r="DC80" s="278">
        <v>99999</v>
      </c>
      <c r="DD80" s="278">
        <v>99999</v>
      </c>
      <c r="DE80" s="278">
        <v>99999</v>
      </c>
      <c r="DF80" s="278">
        <v>99999</v>
      </c>
      <c r="DG80" s="278">
        <v>99999</v>
      </c>
      <c r="DH80" s="278">
        <v>99999</v>
      </c>
      <c r="DI80" s="278">
        <v>99999</v>
      </c>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8"/>
      <c r="FY80" s="278"/>
      <c r="FZ80" s="278"/>
      <c r="GA80" s="278"/>
      <c r="GB80" s="278"/>
      <c r="GC80" s="278"/>
      <c r="GD80" s="278"/>
      <c r="GE80" s="278"/>
      <c r="GF80" s="278"/>
      <c r="GG80" s="278"/>
      <c r="GH80" s="278"/>
      <c r="GI80" s="150">
        <v>99999</v>
      </c>
      <c r="GJ80" s="150">
        <v>99999</v>
      </c>
      <c r="GK80" s="150">
        <v>99999</v>
      </c>
      <c r="GL80" s="48">
        <v>74</v>
      </c>
      <c r="GN80" s="99">
        <f t="shared" si="103"/>
        <v>265</v>
      </c>
      <c r="GO80" s="99">
        <f t="shared" si="100"/>
        <v>266</v>
      </c>
      <c r="GP80" s="50"/>
      <c r="GQ80" s="101" t="str">
        <f t="shared" si="102"/>
        <v>84</v>
      </c>
      <c r="GR80" s="104" t="str">
        <f t="shared" si="101"/>
        <v>85</v>
      </c>
      <c r="GS80" s="50">
        <f t="shared" si="97"/>
        <v>75</v>
      </c>
      <c r="GT80" s="7"/>
      <c r="GU80" s="175" t="str">
        <f t="shared" si="87"/>
        <v>1,2,98,70,68,67,66,65,60,63,64,62,61,158,156,157,177,161,160,162,176,175,174,163,164,172,173,140,141,145,146,147,137,138,139,153,69,152,55,56,54,57,127,109,110,111,112,114,113,115,116,117,118,119,120,123,122,71,126,58,59,74,72,73,75,76,77,78,79,81,80,82,83,84,100,85,86,87,92,95,124,96,94,93,91,88,89,90,97,121,125,107,106,105,104,103,102,8,12,5,108,128,27,28,29,30,9,7,6,14,13,15,16,19,17,18,37,36,20,11,129,131,132,134,133,50,51,52,10,3,4,99,101,25,22,34,21,35,32,26,130,136,135,150,151,149,148,144,143,142,171,170,169,168,167,166,165,159,155,154,31,24,23,45,33,49,46,44,43,53,48,47,41,40,42,39,38,</v>
      </c>
      <c r="GV80" s="241" t="str">
        <v>1199993.14,2.5,0</v>
      </c>
      <c r="GW80" s="101">
        <f t="shared" si="70"/>
        <v>11</v>
      </c>
      <c r="GX80" s="101">
        <f t="shared" si="71"/>
        <v>15</v>
      </c>
      <c r="GY80" s="167">
        <f t="shared" si="72"/>
        <v>1199993.1399999999</v>
      </c>
      <c r="GZ80" s="99">
        <f t="shared" si="73"/>
        <v>2.5</v>
      </c>
      <c r="HA80" s="99">
        <f t="shared" si="74"/>
        <v>0</v>
      </c>
      <c r="HB80" s="248" t="str">
        <f t="shared" si="75"/>
        <v>-</v>
      </c>
      <c r="HC80" s="49"/>
      <c r="HD80" s="246" t="str">
        <f t="shared" si="98"/>
        <v/>
      </c>
      <c r="HE80" s="50">
        <v>75</v>
      </c>
      <c r="HF80" s="173" t="str">
        <f t="shared" si="99"/>
        <v/>
      </c>
      <c r="HG80" s="101" t="str">
        <f t="shared" si="69"/>
        <v/>
      </c>
      <c r="HH80" s="267" t="str" cm="1">
        <f t="array" ref="HH80">IF(HE80&lt;=$HC$1-1,IF(HF80&lt;&gt;HF79,INDEX($M$6:$GK$185,1,HG80+1),INDEX($M$6:$GK$185,MIN(HG80,HG79)+1,MAX(HG80,HG79)+1))+IF(HF80&lt;&gt;HF81,INDEX($M$6:$GK$185,1,HG80+1),0),"")</f>
        <v/>
      </c>
      <c r="HI80" s="50" t="str">
        <f t="shared" ca="1" si="76"/>
        <v/>
      </c>
      <c r="HJ80" s="49"/>
      <c r="HK80" s="49"/>
      <c r="HL80" s="69"/>
      <c r="HM80" s="69"/>
      <c r="HN80" s="191"/>
      <c r="HO80" s="191"/>
      <c r="HP80" s="161">
        <v>75</v>
      </c>
      <c r="HQ80" s="163" t="str">
        <f t="shared" si="88"/>
        <v>,-75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0" s="164" t="str">
        <f t="shared" si="89"/>
        <v>,-75,2,98,70,68,67,66,65,60,63,64,62,61,158,156,157,177,161,160,162,176,175,174,163,164,172,173,140,141,145,146,147,137,138,139,153,69,152,55,56,54,57,127,109,110,111,112,114,113,115,116,117,118,119,120,123,122,71,126,58,59,74,72,73,1,76,77,78,79,81,80,82,83,84,85,86,87,92,95,124,96,94,93,91,88,89,90,97,121,125,107,106,105,104,100,103,102,8,12,5,108,128,27,28,29,30,9,7,6,14,13,15,16,19,17,18,37,36,20,11,129,131,132,134,133,50,51,52,10,3,4,99,101,25,22,34,21,35,32,26,130,136,135,150,151,149,148,144,143,142,171,170,169,168,167,166,165,159,155,154,31,24,23,45,33,49,46,44,43,53,48,47,41,40,42,39,38,</v>
      </c>
      <c r="HS80" s="105" t="str">
        <f t="shared" si="90"/>
        <v>75,2,98,70,68,67,66,65,60,63,64,62,61,158,156,157,177,161,160,162,176,175,174,163,164,172,173,140,141,145,146,147,137,138,139,153,69,152,55,56,54,57,127,109,110,111,112,114,113,115,116,117,118,119,120,123,122,71,126,58,59,74,72,73,1,76,77,78,79,81,80,82,83,84,85,86,87,92,95,124,96,94,93,91,88,89,90,97,121,125,107,106,105,104,100,103,102,8,12,5,108,128,27,28,29,30,9,7,6,14,13,15,16,19,17,18,37,36,20,11,129,131,132,134,133,50,51,52,10,3,4,99,101,25,22,34,21,35,32,26,130,136,135,150,151,149,148,144,143,142,171,170,169,168,167,166,165,159,155,154,31,24,23,45,33,49,46,44,43,53,48,47,41,40,42,39,38,</v>
      </c>
      <c r="HT80" s="143" t="str">
        <v>1399986,1.25,0</v>
      </c>
      <c r="HU80" s="161">
        <f t="shared" si="77"/>
        <v>8</v>
      </c>
      <c r="HV80" s="161">
        <f t="shared" si="78"/>
        <v>13</v>
      </c>
      <c r="HW80" s="161">
        <f t="shared" si="79"/>
        <v>1399986</v>
      </c>
      <c r="HX80" s="161">
        <f t="shared" si="80"/>
        <v>1.25</v>
      </c>
      <c r="HY80" s="161">
        <f t="shared" si="81"/>
        <v>0</v>
      </c>
      <c r="HZ80" s="161">
        <f t="shared" si="82"/>
        <v>1399986</v>
      </c>
      <c r="IA80" s="174">
        <f t="shared" si="92"/>
        <v>99999</v>
      </c>
      <c r="IB80" s="173">
        <f t="shared" si="93"/>
        <v>99999</v>
      </c>
      <c r="IC80" s="56" t="e">
        <f t="shared" si="94"/>
        <v>#VALUE!</v>
      </c>
      <c r="ID80" s="167" t="str">
        <f t="shared" si="95"/>
        <v>-</v>
      </c>
      <c r="IE80" s="186" t="str">
        <f t="shared" si="96"/>
        <v>-</v>
      </c>
      <c r="IJ80" s="121">
        <f t="shared" si="84"/>
        <v>99999</v>
      </c>
      <c r="IK80" s="1">
        <f t="shared" si="85"/>
        <v>99999</v>
      </c>
      <c r="IL80" s="56" t="str">
        <f t="shared" si="86"/>
        <v>-</v>
      </c>
    </row>
    <row r="81" spans="1:246" ht="16" thickBot="1" x14ac:dyDescent="0.25">
      <c r="A81" s="64"/>
      <c r="B81" s="1">
        <v>76</v>
      </c>
      <c r="K81" s="9">
        <v>75</v>
      </c>
      <c r="L81" s="3">
        <v>75</v>
      </c>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9"/>
      <c r="BS81" s="9"/>
      <c r="BT81" s="9"/>
      <c r="BU81" s="9"/>
      <c r="BV81" s="9"/>
      <c r="BW81" s="9"/>
      <c r="BX81" s="9"/>
      <c r="BY81" s="9"/>
      <c r="BZ81" s="9"/>
      <c r="CA81" s="9"/>
      <c r="CB81" s="9"/>
      <c r="CC81" s="9"/>
      <c r="CD81" s="9"/>
      <c r="CE81" s="9"/>
      <c r="CF81" s="9"/>
      <c r="CG81" s="9"/>
      <c r="CH81" s="9"/>
      <c r="CI81" s="143"/>
      <c r="CJ81" s="143" t="s">
        <v>17</v>
      </c>
      <c r="CK81" s="278">
        <v>99999</v>
      </c>
      <c r="CL81" s="278">
        <v>99999</v>
      </c>
      <c r="CM81" s="278">
        <v>99999</v>
      </c>
      <c r="CN81" s="278">
        <v>99999</v>
      </c>
      <c r="CO81" s="278">
        <v>99999</v>
      </c>
      <c r="CP81" s="278">
        <v>99999</v>
      </c>
      <c r="CQ81" s="278">
        <v>99999</v>
      </c>
      <c r="CR81" s="278">
        <v>99999</v>
      </c>
      <c r="CS81" s="278">
        <v>99999</v>
      </c>
      <c r="CT81" s="278">
        <v>99999</v>
      </c>
      <c r="CU81" s="278">
        <v>99999</v>
      </c>
      <c r="CV81" s="278">
        <v>99999</v>
      </c>
      <c r="CW81" s="278">
        <v>99999</v>
      </c>
      <c r="CX81" s="278">
        <v>99999</v>
      </c>
      <c r="CY81" s="278">
        <v>99999</v>
      </c>
      <c r="CZ81" s="278">
        <v>99999</v>
      </c>
      <c r="DA81" s="278">
        <v>99999</v>
      </c>
      <c r="DB81" s="278">
        <v>99999</v>
      </c>
      <c r="DC81" s="278">
        <v>99999</v>
      </c>
      <c r="DD81" s="278">
        <v>99999</v>
      </c>
      <c r="DE81" s="278">
        <v>99999</v>
      </c>
      <c r="DF81" s="278">
        <v>99999</v>
      </c>
      <c r="DG81" s="278">
        <v>99999</v>
      </c>
      <c r="DH81" s="278">
        <v>99999</v>
      </c>
      <c r="DI81" s="278">
        <v>99999</v>
      </c>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c r="FM81" s="278"/>
      <c r="FN81" s="278"/>
      <c r="FO81" s="278"/>
      <c r="FP81" s="278"/>
      <c r="FQ81" s="278"/>
      <c r="FR81" s="278"/>
      <c r="FS81" s="278"/>
      <c r="FT81" s="278"/>
      <c r="FU81" s="278"/>
      <c r="FV81" s="278"/>
      <c r="FW81" s="278"/>
      <c r="FX81" s="278"/>
      <c r="FY81" s="278"/>
      <c r="FZ81" s="278"/>
      <c r="GA81" s="278"/>
      <c r="GB81" s="278"/>
      <c r="GC81" s="278"/>
      <c r="GD81" s="278"/>
      <c r="GE81" s="278"/>
      <c r="GF81" s="278"/>
      <c r="GG81" s="278"/>
      <c r="GH81" s="278"/>
      <c r="GI81" s="150">
        <v>99999</v>
      </c>
      <c r="GJ81" s="150">
        <v>99999</v>
      </c>
      <c r="GK81" s="150">
        <v>99999</v>
      </c>
      <c r="GL81" s="48">
        <v>75</v>
      </c>
      <c r="GN81" s="99">
        <f t="shared" si="103"/>
        <v>268</v>
      </c>
      <c r="GO81" s="99">
        <f t="shared" si="100"/>
        <v>269</v>
      </c>
      <c r="GP81" s="50"/>
      <c r="GQ81" s="101" t="str">
        <f t="shared" si="102"/>
        <v>85</v>
      </c>
      <c r="GR81" s="104" t="str">
        <f t="shared" si="101"/>
        <v>86</v>
      </c>
      <c r="GS81" s="50">
        <f t="shared" si="97"/>
        <v>76</v>
      </c>
      <c r="GT81" s="7"/>
      <c r="GU81" s="175" t="str">
        <f t="shared" si="87"/>
        <v>1,2,98,70,68,67,66,65,60,63,64,62,61,158,156,157,177,161,160,162,176,175,174,163,164,172,173,140,141,145,146,147,137,138,139,153,69,152,55,56,54,57,127,109,110,111,112,114,113,115,116,117,118,119,120,123,122,71,126,58,59,74,72,73,75,76,77,78,79,81,80,82,83,84,85,100,86,87,92,95,124,96,94,93,91,88,89,90,97,121,125,107,106,105,104,103,102,8,12,5,108,128,27,28,29,30,9,7,6,14,13,15,16,19,17,18,37,36,20,11,129,131,132,134,133,50,51,52,10,3,4,99,101,25,22,34,21,35,32,26,130,136,135,150,151,149,148,144,143,142,171,170,169,168,167,166,165,159,155,154,31,24,23,45,33,49,46,44,43,53,48,47,41,40,42,39,38,</v>
      </c>
      <c r="GV81" s="241" t="str">
        <v>1199993.14,2.5,0</v>
      </c>
      <c r="GW81" s="101">
        <f t="shared" si="70"/>
        <v>11</v>
      </c>
      <c r="GX81" s="101">
        <f t="shared" si="71"/>
        <v>15</v>
      </c>
      <c r="GY81" s="167">
        <f t="shared" si="72"/>
        <v>1199993.1399999999</v>
      </c>
      <c r="GZ81" s="99">
        <f t="shared" si="73"/>
        <v>2.5</v>
      </c>
      <c r="HA81" s="99">
        <f t="shared" si="74"/>
        <v>0</v>
      </c>
      <c r="HB81" s="248" t="str">
        <f t="shared" si="75"/>
        <v>-</v>
      </c>
      <c r="HC81" s="49"/>
      <c r="HD81" s="246" t="str">
        <f t="shared" si="98"/>
        <v/>
      </c>
      <c r="HE81" s="50">
        <v>76</v>
      </c>
      <c r="HF81" s="173" t="str">
        <f t="shared" si="99"/>
        <v/>
      </c>
      <c r="HG81" s="101" t="str">
        <f t="shared" si="69"/>
        <v/>
      </c>
      <c r="HH81" s="267" t="str" cm="1">
        <f t="array" ref="HH81">IF(HE81&lt;=$HC$1-1,IF(HF81&lt;&gt;HF80,INDEX($M$6:$GK$185,1,HG81+1),INDEX($M$6:$GK$185,MIN(HG81,HG80)+1,MAX(HG81,HG80)+1))+IF(HF81&lt;&gt;HF82,INDEX($M$6:$GK$185,1,HG81+1),0),"")</f>
        <v/>
      </c>
      <c r="HI81" s="50" t="str">
        <f t="shared" ca="1" si="76"/>
        <v/>
      </c>
      <c r="HJ81" s="49"/>
      <c r="HK81" s="49"/>
      <c r="HL81" s="69"/>
      <c r="HM81" s="69"/>
      <c r="HN81" s="191"/>
      <c r="HO81" s="191"/>
      <c r="HP81" s="161">
        <v>76</v>
      </c>
      <c r="HQ81" s="163" t="str">
        <f t="shared" si="88"/>
        <v>,-76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1" s="164" t="str">
        <f t="shared" si="89"/>
        <v>,-76,2,98,70,68,67,66,65,60,63,64,62,61,158,156,157,177,161,160,162,176,175,174,163,164,172,173,140,141,145,146,147,137,138,139,153,69,152,55,56,54,57,127,109,110,111,112,114,113,115,116,117,118,119,120,123,122,71,126,58,59,74,72,73,75,1,77,78,79,81,80,82,83,84,85,86,87,92,95,124,96,94,93,91,88,89,90,97,121,125,107,106,105,104,100,103,102,8,12,5,108,128,27,28,29,30,9,7,6,14,13,15,16,19,17,18,37,36,20,11,129,131,132,134,133,50,51,52,10,3,4,99,101,25,22,34,21,35,32,26,130,136,135,150,151,149,148,144,143,142,171,170,169,168,167,166,165,159,155,154,31,24,23,45,33,49,46,44,43,53,48,47,41,40,42,39,38,</v>
      </c>
      <c r="HS81" s="105" t="str">
        <f t="shared" si="90"/>
        <v>76,2,98,70,68,67,66,65,60,63,64,62,61,158,156,157,177,161,160,162,176,175,174,163,164,172,173,140,141,145,146,147,137,138,139,153,69,152,55,56,54,57,127,109,110,111,112,114,113,115,116,117,118,119,120,123,122,71,126,58,59,74,72,73,75,1,77,78,79,81,80,82,83,84,85,86,87,92,95,124,96,94,93,91,88,89,90,97,121,125,107,106,105,104,100,103,102,8,12,5,108,128,27,28,29,30,9,7,6,14,13,15,16,19,17,18,37,36,20,11,129,131,132,134,133,50,51,52,10,3,4,99,101,25,22,34,21,35,32,26,130,136,135,150,151,149,148,144,143,142,171,170,169,168,167,166,165,159,155,154,31,24,23,45,33,49,46,44,43,53,48,47,41,40,42,39,38,</v>
      </c>
      <c r="HT81" s="143" t="str">
        <v>1399986,1.25,0</v>
      </c>
      <c r="HU81" s="161">
        <f t="shared" si="77"/>
        <v>8</v>
      </c>
      <c r="HV81" s="161">
        <f t="shared" si="78"/>
        <v>13</v>
      </c>
      <c r="HW81" s="161">
        <f t="shared" si="79"/>
        <v>1399986</v>
      </c>
      <c r="HX81" s="161">
        <f t="shared" si="80"/>
        <v>1.25</v>
      </c>
      <c r="HY81" s="161">
        <f t="shared" si="81"/>
        <v>0</v>
      </c>
      <c r="HZ81" s="161">
        <f t="shared" si="82"/>
        <v>1399986</v>
      </c>
      <c r="IA81" s="174">
        <f t="shared" si="92"/>
        <v>99999</v>
      </c>
      <c r="IB81" s="173">
        <f t="shared" si="93"/>
        <v>99999</v>
      </c>
      <c r="IC81" s="56" t="e">
        <f t="shared" si="94"/>
        <v>#VALUE!</v>
      </c>
      <c r="ID81" s="167" t="str">
        <f t="shared" si="95"/>
        <v>-</v>
      </c>
      <c r="IE81" s="186" t="str">
        <f t="shared" si="96"/>
        <v>-</v>
      </c>
      <c r="IJ81" s="121">
        <f t="shared" si="84"/>
        <v>99999</v>
      </c>
      <c r="IK81" s="1">
        <f t="shared" si="85"/>
        <v>99999</v>
      </c>
      <c r="IL81" s="56" t="str">
        <f t="shared" si="86"/>
        <v>-</v>
      </c>
    </row>
    <row r="82" spans="1:246" ht="16" thickBot="1" x14ac:dyDescent="0.25">
      <c r="A82" s="64"/>
      <c r="B82" s="1">
        <v>77</v>
      </c>
      <c r="K82" s="9">
        <v>76</v>
      </c>
      <c r="L82" s="3">
        <v>76</v>
      </c>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9"/>
      <c r="BS82" s="9"/>
      <c r="BT82" s="9"/>
      <c r="BU82" s="9"/>
      <c r="BV82" s="9"/>
      <c r="BW82" s="9"/>
      <c r="BX82" s="9"/>
      <c r="BY82" s="9"/>
      <c r="BZ82" s="9"/>
      <c r="CA82" s="9"/>
      <c r="CB82" s="9"/>
      <c r="CC82" s="9"/>
      <c r="CD82" s="9"/>
      <c r="CE82" s="9"/>
      <c r="CF82" s="9"/>
      <c r="CG82" s="9"/>
      <c r="CH82" s="9"/>
      <c r="CI82" s="9"/>
      <c r="CJ82" s="143"/>
      <c r="CK82" s="143" t="s">
        <v>17</v>
      </c>
      <c r="CL82" s="278">
        <v>99999</v>
      </c>
      <c r="CM82" s="278">
        <v>99999</v>
      </c>
      <c r="CN82" s="278">
        <v>99999</v>
      </c>
      <c r="CO82" s="278">
        <v>99999</v>
      </c>
      <c r="CP82" s="278">
        <v>99999</v>
      </c>
      <c r="CQ82" s="278">
        <v>99999</v>
      </c>
      <c r="CR82" s="278">
        <v>99999</v>
      </c>
      <c r="CS82" s="278">
        <v>99999</v>
      </c>
      <c r="CT82" s="278">
        <v>99999</v>
      </c>
      <c r="CU82" s="278">
        <v>99999</v>
      </c>
      <c r="CV82" s="278">
        <v>99999</v>
      </c>
      <c r="CW82" s="278">
        <v>99999</v>
      </c>
      <c r="CX82" s="278">
        <v>99999</v>
      </c>
      <c r="CY82" s="278">
        <v>99999</v>
      </c>
      <c r="CZ82" s="278">
        <v>99999</v>
      </c>
      <c r="DA82" s="278">
        <v>99999</v>
      </c>
      <c r="DB82" s="278">
        <v>99999</v>
      </c>
      <c r="DC82" s="278">
        <v>99999</v>
      </c>
      <c r="DD82" s="278">
        <v>99999</v>
      </c>
      <c r="DE82" s="278">
        <v>99999</v>
      </c>
      <c r="DF82" s="278">
        <v>99999</v>
      </c>
      <c r="DG82" s="278">
        <v>99999</v>
      </c>
      <c r="DH82" s="278">
        <v>99999</v>
      </c>
      <c r="DI82" s="278">
        <v>99999</v>
      </c>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c r="GH82" s="278"/>
      <c r="GI82" s="150">
        <v>99999</v>
      </c>
      <c r="GJ82" s="150">
        <v>99999</v>
      </c>
      <c r="GK82" s="150">
        <v>99999</v>
      </c>
      <c r="GL82" s="48">
        <v>76</v>
      </c>
      <c r="GN82" s="99">
        <f t="shared" si="103"/>
        <v>271</v>
      </c>
      <c r="GO82" s="99">
        <f t="shared" si="100"/>
        <v>272</v>
      </c>
      <c r="GP82" s="50"/>
      <c r="GQ82" s="101" t="str">
        <f t="shared" si="102"/>
        <v>86</v>
      </c>
      <c r="GR82" s="104" t="str">
        <f t="shared" si="101"/>
        <v>87</v>
      </c>
      <c r="GS82" s="50">
        <f t="shared" si="97"/>
        <v>77</v>
      </c>
      <c r="GT82" s="7"/>
      <c r="GU82" s="175" t="str">
        <f t="shared" si="87"/>
        <v>1,2,98,70,68,67,66,65,60,63,64,62,61,158,156,157,177,161,160,162,176,175,174,163,164,172,173,140,141,145,146,147,137,138,139,153,69,152,55,56,54,57,127,109,110,111,112,114,113,115,116,117,118,119,120,123,122,71,126,58,59,74,72,73,75,76,77,78,79,81,80,82,83,84,85,86,100,87,92,95,124,96,94,93,91,88,89,90,97,121,125,107,106,105,104,103,102,8,12,5,108,128,27,28,29,30,9,7,6,14,13,15,16,19,17,18,37,36,20,11,129,131,132,134,133,50,51,52,10,3,4,99,101,25,22,34,21,35,32,26,130,136,135,150,151,149,148,144,143,142,171,170,169,168,167,166,165,159,155,154,31,24,23,45,33,49,46,44,43,53,48,47,41,40,42,39,38,</v>
      </c>
      <c r="GV82" s="241" t="str">
        <v>1199993.14,2.5,0</v>
      </c>
      <c r="GW82" s="101">
        <f t="shared" si="70"/>
        <v>11</v>
      </c>
      <c r="GX82" s="101">
        <f t="shared" si="71"/>
        <v>15</v>
      </c>
      <c r="GY82" s="167">
        <f t="shared" si="72"/>
        <v>1199993.1399999999</v>
      </c>
      <c r="GZ82" s="99">
        <f t="shared" si="73"/>
        <v>2.5</v>
      </c>
      <c r="HA82" s="99">
        <f t="shared" si="74"/>
        <v>0</v>
      </c>
      <c r="HB82" s="248" t="str">
        <f t="shared" si="75"/>
        <v>-</v>
      </c>
      <c r="HC82" s="49"/>
      <c r="HD82" s="246" t="str">
        <f t="shared" si="98"/>
        <v/>
      </c>
      <c r="HE82" s="50">
        <v>77</v>
      </c>
      <c r="HF82" s="173" t="str">
        <f t="shared" si="99"/>
        <v/>
      </c>
      <c r="HG82" s="101" t="str">
        <f t="shared" si="69"/>
        <v/>
      </c>
      <c r="HH82" s="267" t="str" cm="1">
        <f t="array" ref="HH82">IF(HE82&lt;=$HC$1-1,IF(HF82&lt;&gt;HF81,INDEX($M$6:$GK$185,1,HG82+1),INDEX($M$6:$GK$185,MIN(HG82,HG81)+1,MAX(HG82,HG81)+1))+IF(HF82&lt;&gt;HF83,INDEX($M$6:$GK$185,1,HG82+1),0),"")</f>
        <v/>
      </c>
      <c r="HI82" s="50" t="str">
        <f t="shared" ca="1" si="76"/>
        <v/>
      </c>
      <c r="HJ82" s="49"/>
      <c r="HK82" s="49"/>
      <c r="HL82" s="49"/>
      <c r="HM82" s="49"/>
      <c r="HP82" s="161">
        <v>77</v>
      </c>
      <c r="HQ82" s="163" t="str">
        <f t="shared" si="88"/>
        <v>,-77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2" s="164" t="str">
        <f t="shared" si="89"/>
        <v>,-77,2,98,70,68,67,66,65,60,63,64,62,61,158,156,157,177,161,160,162,176,175,174,163,164,172,173,140,141,145,146,147,137,138,139,153,69,152,55,56,54,57,127,109,110,111,112,114,113,115,116,117,118,119,120,123,122,71,126,58,59,74,72,73,75,76,1,78,79,81,80,82,83,84,85,86,87,92,95,124,96,94,93,91,88,89,90,97,121,125,107,106,105,104,100,103,102,8,12,5,108,128,27,28,29,30,9,7,6,14,13,15,16,19,17,18,37,36,20,11,129,131,132,134,133,50,51,52,10,3,4,99,101,25,22,34,21,35,32,26,130,136,135,150,151,149,148,144,143,142,171,170,169,168,167,166,165,159,155,154,31,24,23,45,33,49,46,44,43,53,48,47,41,40,42,39,38,</v>
      </c>
      <c r="HS82" s="105" t="str">
        <f t="shared" si="90"/>
        <v>77,2,98,70,68,67,66,65,60,63,64,62,61,158,156,157,177,161,160,162,176,175,174,163,164,172,173,140,141,145,146,147,137,138,139,153,69,152,55,56,54,57,127,109,110,111,112,114,113,115,116,117,118,119,120,123,122,71,126,58,59,74,72,73,75,76,1,78,79,81,80,82,83,84,85,86,87,92,95,124,96,94,93,91,88,89,90,97,121,125,107,106,105,104,100,103,102,8,12,5,108,128,27,28,29,30,9,7,6,14,13,15,16,19,17,18,37,36,20,11,129,131,132,134,133,50,51,52,10,3,4,99,101,25,22,34,21,35,32,26,130,136,135,150,151,149,148,144,143,142,171,170,169,168,167,166,165,159,155,154,31,24,23,45,33,49,46,44,43,53,48,47,41,40,42,39,38,</v>
      </c>
      <c r="HT82" s="143" t="str">
        <v>1399986,1.25,0</v>
      </c>
      <c r="HU82" s="161">
        <f t="shared" si="77"/>
        <v>8</v>
      </c>
      <c r="HV82" s="161">
        <f t="shared" si="78"/>
        <v>13</v>
      </c>
      <c r="HW82" s="161">
        <f t="shared" si="79"/>
        <v>1399986</v>
      </c>
      <c r="HX82" s="161">
        <f t="shared" si="80"/>
        <v>1.25</v>
      </c>
      <c r="HY82" s="161">
        <f t="shared" si="81"/>
        <v>0</v>
      </c>
      <c r="HZ82" s="161">
        <f t="shared" si="82"/>
        <v>1399986</v>
      </c>
      <c r="IA82" s="174">
        <f t="shared" si="92"/>
        <v>99999</v>
      </c>
      <c r="IB82" s="173">
        <f t="shared" si="93"/>
        <v>99999</v>
      </c>
      <c r="IC82" s="56" t="e">
        <f t="shared" si="94"/>
        <v>#VALUE!</v>
      </c>
      <c r="ID82" s="167" t="str">
        <f t="shared" si="95"/>
        <v>-</v>
      </c>
      <c r="IE82" s="186" t="str">
        <f t="shared" si="96"/>
        <v>-</v>
      </c>
      <c r="IJ82" s="121">
        <f t="shared" si="84"/>
        <v>99999</v>
      </c>
      <c r="IK82" s="1">
        <f t="shared" si="85"/>
        <v>99999</v>
      </c>
      <c r="IL82" s="56" t="str">
        <f t="shared" si="86"/>
        <v>-</v>
      </c>
    </row>
    <row r="83" spans="1:246" ht="16" thickBot="1" x14ac:dyDescent="0.25">
      <c r="A83" s="64"/>
      <c r="B83" s="1">
        <v>78</v>
      </c>
      <c r="K83" s="9">
        <v>77</v>
      </c>
      <c r="L83" s="3">
        <v>77</v>
      </c>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9"/>
      <c r="BS83" s="9"/>
      <c r="BT83" s="9"/>
      <c r="BU83" s="9"/>
      <c r="BV83" s="9"/>
      <c r="BW83" s="9"/>
      <c r="BX83" s="9"/>
      <c r="BY83" s="9"/>
      <c r="BZ83" s="9"/>
      <c r="CA83" s="9"/>
      <c r="CB83" s="9"/>
      <c r="CC83" s="9"/>
      <c r="CD83" s="9"/>
      <c r="CE83" s="9"/>
      <c r="CF83" s="9"/>
      <c r="CG83" s="9"/>
      <c r="CH83" s="9"/>
      <c r="CI83" s="9"/>
      <c r="CJ83" s="9"/>
      <c r="CK83" s="143"/>
      <c r="CL83" s="143" t="s">
        <v>17</v>
      </c>
      <c r="CM83" s="278">
        <v>99999</v>
      </c>
      <c r="CN83" s="278">
        <v>99999</v>
      </c>
      <c r="CO83" s="278">
        <v>99999</v>
      </c>
      <c r="CP83" s="278">
        <v>99999</v>
      </c>
      <c r="CQ83" s="278">
        <v>99999</v>
      </c>
      <c r="CR83" s="278">
        <v>99999</v>
      </c>
      <c r="CS83" s="278">
        <v>99999</v>
      </c>
      <c r="CT83" s="278">
        <v>99999</v>
      </c>
      <c r="CU83" s="278">
        <v>99999</v>
      </c>
      <c r="CV83" s="278">
        <v>99999</v>
      </c>
      <c r="CW83" s="278">
        <v>99999</v>
      </c>
      <c r="CX83" s="278">
        <v>99999</v>
      </c>
      <c r="CY83" s="278">
        <v>99999</v>
      </c>
      <c r="CZ83" s="278">
        <v>99999</v>
      </c>
      <c r="DA83" s="278">
        <v>99999</v>
      </c>
      <c r="DB83" s="278">
        <v>99999</v>
      </c>
      <c r="DC83" s="278">
        <v>99999</v>
      </c>
      <c r="DD83" s="278">
        <v>99999</v>
      </c>
      <c r="DE83" s="278">
        <v>99999</v>
      </c>
      <c r="DF83" s="278">
        <v>99999</v>
      </c>
      <c r="DG83" s="278">
        <v>99999</v>
      </c>
      <c r="DH83" s="278">
        <v>99999</v>
      </c>
      <c r="DI83" s="278">
        <v>99999</v>
      </c>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278"/>
      <c r="FW83" s="278"/>
      <c r="FX83" s="278"/>
      <c r="FY83" s="278"/>
      <c r="FZ83" s="278"/>
      <c r="GA83" s="278"/>
      <c r="GB83" s="278"/>
      <c r="GC83" s="278"/>
      <c r="GD83" s="278"/>
      <c r="GE83" s="278"/>
      <c r="GF83" s="278"/>
      <c r="GG83" s="278"/>
      <c r="GH83" s="278"/>
      <c r="GI83" s="150">
        <v>99999</v>
      </c>
      <c r="GJ83" s="150">
        <v>99999</v>
      </c>
      <c r="GK83" s="150">
        <v>99999</v>
      </c>
      <c r="GL83" s="48">
        <v>77</v>
      </c>
      <c r="GN83" s="99">
        <f t="shared" si="103"/>
        <v>274</v>
      </c>
      <c r="GO83" s="99">
        <f t="shared" si="100"/>
        <v>275</v>
      </c>
      <c r="GP83" s="50"/>
      <c r="GQ83" s="101" t="str">
        <f t="shared" si="102"/>
        <v>87</v>
      </c>
      <c r="GR83" s="104" t="str">
        <f t="shared" si="101"/>
        <v>92</v>
      </c>
      <c r="GS83" s="50">
        <f t="shared" si="97"/>
        <v>78</v>
      </c>
      <c r="GT83" s="7"/>
      <c r="GU83" s="175" t="str">
        <f t="shared" si="87"/>
        <v>1,2,98,70,68,67,66,65,60,63,64,62,61,158,156,157,177,161,160,162,176,175,174,163,164,172,173,140,141,145,146,147,137,138,139,153,69,152,55,56,54,57,127,109,110,111,112,114,113,115,116,117,118,119,120,123,122,71,126,58,59,74,72,73,75,76,77,78,79,81,80,82,83,84,85,86,87,100,92,95,124,96,94,93,91,88,89,90,97,121,125,107,106,105,104,103,102,8,12,5,108,128,27,28,29,30,9,7,6,14,13,15,16,19,17,18,37,36,20,11,129,131,132,134,133,50,51,52,10,3,4,99,101,25,22,34,21,35,32,26,130,136,135,150,151,149,148,144,143,142,171,170,169,168,167,166,165,159,155,154,31,24,23,45,33,49,46,44,43,53,48,47,41,40,42,39,38,</v>
      </c>
      <c r="GV83" s="241" t="str">
        <v>1199993.14,2.5,0</v>
      </c>
      <c r="GW83" s="101">
        <f t="shared" si="70"/>
        <v>11</v>
      </c>
      <c r="GX83" s="101">
        <f t="shared" si="71"/>
        <v>15</v>
      </c>
      <c r="GY83" s="167">
        <f t="shared" si="72"/>
        <v>1199993.1399999999</v>
      </c>
      <c r="GZ83" s="99">
        <f t="shared" si="73"/>
        <v>2.5</v>
      </c>
      <c r="HA83" s="99">
        <f t="shared" si="74"/>
        <v>0</v>
      </c>
      <c r="HB83" s="248" t="str">
        <f t="shared" si="75"/>
        <v>-</v>
      </c>
      <c r="HC83" s="49"/>
      <c r="HD83" s="246" t="str">
        <f t="shared" si="98"/>
        <v/>
      </c>
      <c r="HE83" s="50">
        <v>78</v>
      </c>
      <c r="HF83" s="173" t="str">
        <f t="shared" si="99"/>
        <v/>
      </c>
      <c r="HG83" s="101" t="str">
        <f t="shared" si="69"/>
        <v/>
      </c>
      <c r="HH83" s="267" t="str" cm="1">
        <f t="array" ref="HH83">IF(HE83&lt;=$HC$1-1,IF(HF83&lt;&gt;HF82,INDEX($M$6:$GK$185,1,HG83+1),INDEX($M$6:$GK$185,MIN(HG83,HG82)+1,MAX(HG83,HG82)+1))+IF(HF83&lt;&gt;HF84,INDEX($M$6:$GK$185,1,HG83+1),0),"")</f>
        <v/>
      </c>
      <c r="HI83" s="50" t="str">
        <f t="shared" ca="1" si="76"/>
        <v/>
      </c>
      <c r="HJ83" s="49"/>
      <c r="HK83" s="49"/>
      <c r="HL83" s="49"/>
      <c r="HM83" s="49"/>
      <c r="HP83" s="161">
        <v>78</v>
      </c>
      <c r="HQ83" s="163" t="str">
        <f t="shared" si="88"/>
        <v>,-78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3" s="164" t="str">
        <f t="shared" si="89"/>
        <v>,-78,2,98,70,68,67,66,65,60,63,64,62,61,158,156,157,177,161,160,162,176,175,174,163,164,172,173,140,141,145,146,147,137,138,139,153,69,152,55,56,54,57,127,109,110,111,112,114,113,115,116,117,118,119,120,123,122,71,126,58,59,74,72,73,75,76,77,1,79,81,80,82,83,84,85,86,87,92,95,124,96,94,93,91,88,89,90,97,121,125,107,106,105,104,100,103,102,8,12,5,108,128,27,28,29,30,9,7,6,14,13,15,16,19,17,18,37,36,20,11,129,131,132,134,133,50,51,52,10,3,4,99,101,25,22,34,21,35,32,26,130,136,135,150,151,149,148,144,143,142,171,170,169,168,167,166,165,159,155,154,31,24,23,45,33,49,46,44,43,53,48,47,41,40,42,39,38,</v>
      </c>
      <c r="HS83" s="105" t="str">
        <f t="shared" si="90"/>
        <v>78,2,98,70,68,67,66,65,60,63,64,62,61,158,156,157,177,161,160,162,176,175,174,163,164,172,173,140,141,145,146,147,137,138,139,153,69,152,55,56,54,57,127,109,110,111,112,114,113,115,116,117,118,119,120,123,122,71,126,58,59,74,72,73,75,76,77,1,79,81,80,82,83,84,85,86,87,92,95,124,96,94,93,91,88,89,90,97,121,125,107,106,105,104,100,103,102,8,12,5,108,128,27,28,29,30,9,7,6,14,13,15,16,19,17,18,37,36,20,11,129,131,132,134,133,50,51,52,10,3,4,99,101,25,22,34,21,35,32,26,130,136,135,150,151,149,148,144,143,142,171,170,169,168,167,166,165,159,155,154,31,24,23,45,33,49,46,44,43,53,48,47,41,40,42,39,38,</v>
      </c>
      <c r="HT83" s="143" t="str">
        <v>1399986,1.25,0</v>
      </c>
      <c r="HU83" s="161">
        <f t="shared" si="77"/>
        <v>8</v>
      </c>
      <c r="HV83" s="161">
        <f t="shared" si="78"/>
        <v>13</v>
      </c>
      <c r="HW83" s="161">
        <f t="shared" si="79"/>
        <v>1399986</v>
      </c>
      <c r="HX83" s="161">
        <f t="shared" si="80"/>
        <v>1.25</v>
      </c>
      <c r="HY83" s="161">
        <f t="shared" si="81"/>
        <v>0</v>
      </c>
      <c r="HZ83" s="161">
        <f t="shared" si="82"/>
        <v>1399986</v>
      </c>
      <c r="IA83" s="174">
        <f t="shared" si="92"/>
        <v>99999</v>
      </c>
      <c r="IB83" s="173">
        <f t="shared" si="93"/>
        <v>99999</v>
      </c>
      <c r="IC83" s="56" t="e">
        <f t="shared" si="94"/>
        <v>#VALUE!</v>
      </c>
      <c r="ID83" s="167" t="str">
        <f t="shared" si="95"/>
        <v>-</v>
      </c>
      <c r="IE83" s="186" t="str">
        <f t="shared" si="96"/>
        <v>-</v>
      </c>
      <c r="IJ83" s="121">
        <f t="shared" si="84"/>
        <v>99999</v>
      </c>
      <c r="IK83" s="1">
        <f t="shared" si="85"/>
        <v>99999</v>
      </c>
      <c r="IL83" s="56" t="str">
        <f t="shared" si="86"/>
        <v>-</v>
      </c>
    </row>
    <row r="84" spans="1:246" ht="16" thickBot="1" x14ac:dyDescent="0.25">
      <c r="A84" s="64"/>
      <c r="B84" s="1">
        <v>79</v>
      </c>
      <c r="K84" s="9">
        <v>78</v>
      </c>
      <c r="L84" s="3">
        <v>78</v>
      </c>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9"/>
      <c r="BS84" s="9"/>
      <c r="BT84" s="9"/>
      <c r="BU84" s="9"/>
      <c r="BV84" s="9"/>
      <c r="BW84" s="9"/>
      <c r="BX84" s="9"/>
      <c r="BY84" s="9"/>
      <c r="BZ84" s="9"/>
      <c r="CA84" s="9"/>
      <c r="CB84" s="9"/>
      <c r="CC84" s="9"/>
      <c r="CD84" s="9"/>
      <c r="CE84" s="9"/>
      <c r="CF84" s="9"/>
      <c r="CG84" s="9"/>
      <c r="CH84" s="9"/>
      <c r="CI84" s="9"/>
      <c r="CJ84" s="9"/>
      <c r="CK84" s="9"/>
      <c r="CL84" s="143"/>
      <c r="CM84" s="143" t="s">
        <v>17</v>
      </c>
      <c r="CN84" s="278">
        <v>99999</v>
      </c>
      <c r="CO84" s="278">
        <v>99999</v>
      </c>
      <c r="CP84" s="278">
        <v>99999</v>
      </c>
      <c r="CQ84" s="278">
        <v>99999</v>
      </c>
      <c r="CR84" s="278">
        <v>99999</v>
      </c>
      <c r="CS84" s="278">
        <v>99999</v>
      </c>
      <c r="CT84" s="278">
        <v>99999</v>
      </c>
      <c r="CU84" s="278">
        <v>99999</v>
      </c>
      <c r="CV84" s="278">
        <v>99999</v>
      </c>
      <c r="CW84" s="278">
        <v>99999</v>
      </c>
      <c r="CX84" s="278">
        <v>99999</v>
      </c>
      <c r="CY84" s="278">
        <v>99999</v>
      </c>
      <c r="CZ84" s="278">
        <v>99999</v>
      </c>
      <c r="DA84" s="278">
        <v>99999</v>
      </c>
      <c r="DB84" s="278">
        <v>99999</v>
      </c>
      <c r="DC84" s="278">
        <v>99999</v>
      </c>
      <c r="DD84" s="278">
        <v>99999</v>
      </c>
      <c r="DE84" s="278">
        <v>99999</v>
      </c>
      <c r="DF84" s="278">
        <v>99999</v>
      </c>
      <c r="DG84" s="278">
        <v>99999</v>
      </c>
      <c r="DH84" s="278">
        <v>99999</v>
      </c>
      <c r="DI84" s="278">
        <v>99999</v>
      </c>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278"/>
      <c r="FW84" s="278"/>
      <c r="FX84" s="278"/>
      <c r="FY84" s="278"/>
      <c r="FZ84" s="278"/>
      <c r="GA84" s="278"/>
      <c r="GB84" s="278"/>
      <c r="GC84" s="278"/>
      <c r="GD84" s="278"/>
      <c r="GE84" s="278"/>
      <c r="GF84" s="278"/>
      <c r="GG84" s="278"/>
      <c r="GH84" s="278"/>
      <c r="GI84" s="150">
        <v>99999</v>
      </c>
      <c r="GJ84" s="150">
        <v>99999</v>
      </c>
      <c r="GK84" s="150">
        <v>99999</v>
      </c>
      <c r="GL84" s="48">
        <v>78</v>
      </c>
      <c r="GN84" s="99">
        <f t="shared" si="103"/>
        <v>277</v>
      </c>
      <c r="GO84" s="99">
        <f t="shared" si="100"/>
        <v>278</v>
      </c>
      <c r="GP84" s="50"/>
      <c r="GQ84" s="101" t="str">
        <f t="shared" si="102"/>
        <v>92</v>
      </c>
      <c r="GR84" s="104" t="str">
        <f t="shared" si="101"/>
        <v>95</v>
      </c>
      <c r="GS84" s="50">
        <f t="shared" si="97"/>
        <v>79</v>
      </c>
      <c r="GT84" s="7"/>
      <c r="GU84" s="175" t="str">
        <f t="shared" si="87"/>
        <v>1,2,98,70,68,67,66,65,60,63,64,62,61,158,156,157,177,161,160,162,176,175,174,163,164,172,173,140,141,145,146,147,137,138,139,153,69,152,55,56,54,57,127,109,110,111,112,114,113,115,116,117,118,119,120,123,122,71,126,58,59,74,72,73,75,76,77,78,79,81,80,82,83,84,85,86,87,92,100,95,124,96,94,93,91,88,89,90,97,121,125,107,106,105,104,103,102,8,12,5,108,128,27,28,29,30,9,7,6,14,13,15,16,19,17,18,37,36,20,11,129,131,132,134,133,50,51,52,10,3,4,99,101,25,22,34,21,35,32,26,130,136,135,150,151,149,148,144,143,142,171,170,169,168,167,166,165,159,155,154,31,24,23,45,33,49,46,44,43,53,48,47,41,40,42,39,38,</v>
      </c>
      <c r="GV84" s="241" t="str">
        <v>1199993.14,2.5,0</v>
      </c>
      <c r="GW84" s="101">
        <f t="shared" si="70"/>
        <v>11</v>
      </c>
      <c r="GX84" s="101">
        <f t="shared" si="71"/>
        <v>15</v>
      </c>
      <c r="GY84" s="167">
        <f t="shared" si="72"/>
        <v>1199993.1399999999</v>
      </c>
      <c r="GZ84" s="99">
        <f t="shared" si="73"/>
        <v>2.5</v>
      </c>
      <c r="HA84" s="99">
        <f t="shared" si="74"/>
        <v>0</v>
      </c>
      <c r="HB84" s="248" t="str">
        <f t="shared" si="75"/>
        <v>-</v>
      </c>
      <c r="HC84" s="49"/>
      <c r="HD84" s="246" t="str">
        <f t="shared" si="98"/>
        <v/>
      </c>
      <c r="HE84" s="50">
        <v>79</v>
      </c>
      <c r="HF84" s="173" t="str">
        <f t="shared" si="99"/>
        <v/>
      </c>
      <c r="HG84" s="101" t="str">
        <f t="shared" si="69"/>
        <v/>
      </c>
      <c r="HH84" s="267" t="str" cm="1">
        <f t="array" ref="HH84">IF(HE84&lt;=$HC$1-1,IF(HF84&lt;&gt;HF83,INDEX($M$6:$GK$185,1,HG84+1),INDEX($M$6:$GK$185,MIN(HG84,HG83)+1,MAX(HG84,HG83)+1))+IF(HF84&lt;&gt;HF85,INDEX($M$6:$GK$185,1,HG84+1),0),"")</f>
        <v/>
      </c>
      <c r="HI84" s="50" t="str">
        <f t="shared" ca="1" si="76"/>
        <v/>
      </c>
      <c r="HJ84" s="49"/>
      <c r="HK84" s="49"/>
      <c r="HL84" s="49"/>
      <c r="HM84" s="49"/>
      <c r="HP84" s="161">
        <v>79</v>
      </c>
      <c r="HQ84" s="163" t="str">
        <f t="shared" si="88"/>
        <v>,-79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4" s="164" t="str">
        <f t="shared" si="89"/>
        <v>,-79,2,98,70,68,67,66,65,60,63,64,62,61,158,156,157,177,161,160,162,176,175,174,163,164,172,173,140,141,145,146,147,137,138,139,153,69,152,55,56,54,57,127,109,110,111,112,114,113,115,116,117,118,119,120,123,122,71,126,58,59,74,72,73,75,76,77,78,1,81,80,82,83,84,85,86,87,92,95,124,96,94,93,91,88,89,90,97,121,125,107,106,105,104,100,103,102,8,12,5,108,128,27,28,29,30,9,7,6,14,13,15,16,19,17,18,37,36,20,11,129,131,132,134,133,50,51,52,10,3,4,99,101,25,22,34,21,35,32,26,130,136,135,150,151,149,148,144,143,142,171,170,169,168,167,166,165,159,155,154,31,24,23,45,33,49,46,44,43,53,48,47,41,40,42,39,38,</v>
      </c>
      <c r="HS84" s="105" t="str">
        <f t="shared" si="90"/>
        <v>79,2,98,70,68,67,66,65,60,63,64,62,61,158,156,157,177,161,160,162,176,175,174,163,164,172,173,140,141,145,146,147,137,138,139,153,69,152,55,56,54,57,127,109,110,111,112,114,113,115,116,117,118,119,120,123,122,71,126,58,59,74,72,73,75,76,77,78,1,81,80,82,83,84,85,86,87,92,95,124,96,94,93,91,88,89,90,97,121,125,107,106,105,104,100,103,102,8,12,5,108,128,27,28,29,30,9,7,6,14,13,15,16,19,17,18,37,36,20,11,129,131,132,134,133,50,51,52,10,3,4,99,101,25,22,34,21,35,32,26,130,136,135,150,151,149,148,144,143,142,171,170,169,168,167,166,165,159,155,154,31,24,23,45,33,49,46,44,43,53,48,47,41,40,42,39,38,</v>
      </c>
      <c r="HT84" s="143" t="str">
        <v>1399986,1.25,0</v>
      </c>
      <c r="HU84" s="161">
        <f t="shared" si="77"/>
        <v>8</v>
      </c>
      <c r="HV84" s="161">
        <f t="shared" si="78"/>
        <v>13</v>
      </c>
      <c r="HW84" s="161">
        <f t="shared" si="79"/>
        <v>1399986</v>
      </c>
      <c r="HX84" s="161">
        <f t="shared" si="80"/>
        <v>1.25</v>
      </c>
      <c r="HY84" s="161">
        <f t="shared" si="81"/>
        <v>0</v>
      </c>
      <c r="HZ84" s="161">
        <f t="shared" si="82"/>
        <v>1399986</v>
      </c>
      <c r="IA84" s="174">
        <f t="shared" si="92"/>
        <v>99999</v>
      </c>
      <c r="IB84" s="173">
        <f t="shared" si="93"/>
        <v>99999</v>
      </c>
      <c r="IC84" s="56" t="e">
        <f t="shared" si="94"/>
        <v>#VALUE!</v>
      </c>
      <c r="ID84" s="167" t="str">
        <f t="shared" si="95"/>
        <v>-</v>
      </c>
      <c r="IE84" s="186" t="str">
        <f t="shared" si="96"/>
        <v>-</v>
      </c>
      <c r="IJ84" s="121">
        <f t="shared" si="84"/>
        <v>99999</v>
      </c>
      <c r="IK84" s="1">
        <f t="shared" si="85"/>
        <v>99999</v>
      </c>
      <c r="IL84" s="56" t="str">
        <f t="shared" si="86"/>
        <v>-</v>
      </c>
    </row>
    <row r="85" spans="1:246" ht="16" thickBot="1" x14ac:dyDescent="0.25">
      <c r="A85" s="64"/>
      <c r="B85" s="1">
        <v>80</v>
      </c>
      <c r="K85" s="9">
        <v>79</v>
      </c>
      <c r="L85" s="3">
        <v>79</v>
      </c>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9"/>
      <c r="BS85" s="9"/>
      <c r="BT85" s="9"/>
      <c r="BU85" s="9"/>
      <c r="BV85" s="9"/>
      <c r="BW85" s="9"/>
      <c r="BX85" s="9"/>
      <c r="BY85" s="9"/>
      <c r="BZ85" s="9"/>
      <c r="CA85" s="9"/>
      <c r="CB85" s="9"/>
      <c r="CC85" s="9"/>
      <c r="CD85" s="9"/>
      <c r="CE85" s="9"/>
      <c r="CF85" s="9"/>
      <c r="CG85" s="9"/>
      <c r="CH85" s="9"/>
      <c r="CI85" s="9"/>
      <c r="CJ85" s="9"/>
      <c r="CK85" s="9"/>
      <c r="CL85" s="9"/>
      <c r="CM85" s="143"/>
      <c r="CN85" s="143" t="s">
        <v>17</v>
      </c>
      <c r="CO85" s="278">
        <v>99999</v>
      </c>
      <c r="CP85" s="278">
        <v>99999</v>
      </c>
      <c r="CQ85" s="278">
        <v>99999</v>
      </c>
      <c r="CR85" s="278">
        <v>99999</v>
      </c>
      <c r="CS85" s="278">
        <v>99999</v>
      </c>
      <c r="CT85" s="278">
        <v>99999</v>
      </c>
      <c r="CU85" s="278">
        <v>99999</v>
      </c>
      <c r="CV85" s="278">
        <v>99999</v>
      </c>
      <c r="CW85" s="278">
        <v>99999</v>
      </c>
      <c r="CX85" s="278">
        <v>99999</v>
      </c>
      <c r="CY85" s="278">
        <v>99999</v>
      </c>
      <c r="CZ85" s="278">
        <v>99999</v>
      </c>
      <c r="DA85" s="278">
        <v>99999</v>
      </c>
      <c r="DB85" s="278">
        <v>99999</v>
      </c>
      <c r="DC85" s="278">
        <v>99999</v>
      </c>
      <c r="DD85" s="278">
        <v>99999</v>
      </c>
      <c r="DE85" s="278">
        <v>99999</v>
      </c>
      <c r="DF85" s="278">
        <v>99999</v>
      </c>
      <c r="DG85" s="278">
        <v>99999</v>
      </c>
      <c r="DH85" s="278">
        <v>99999</v>
      </c>
      <c r="DI85" s="278">
        <v>99999</v>
      </c>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c r="FM85" s="278"/>
      <c r="FN85" s="278"/>
      <c r="FO85" s="278"/>
      <c r="FP85" s="278"/>
      <c r="FQ85" s="278"/>
      <c r="FR85" s="278"/>
      <c r="FS85" s="278"/>
      <c r="FT85" s="278"/>
      <c r="FU85" s="278"/>
      <c r="FV85" s="278"/>
      <c r="FW85" s="278"/>
      <c r="FX85" s="278"/>
      <c r="FY85" s="278"/>
      <c r="FZ85" s="278"/>
      <c r="GA85" s="278"/>
      <c r="GB85" s="278"/>
      <c r="GC85" s="278"/>
      <c r="GD85" s="278"/>
      <c r="GE85" s="278"/>
      <c r="GF85" s="278"/>
      <c r="GG85" s="278"/>
      <c r="GH85" s="278"/>
      <c r="GI85" s="150">
        <v>99999</v>
      </c>
      <c r="GJ85" s="150">
        <v>99999</v>
      </c>
      <c r="GK85" s="150">
        <v>99999</v>
      </c>
      <c r="GL85" s="48">
        <v>79</v>
      </c>
      <c r="GN85" s="99">
        <f t="shared" si="103"/>
        <v>280</v>
      </c>
      <c r="GO85" s="99">
        <f t="shared" si="100"/>
        <v>282</v>
      </c>
      <c r="GP85" s="50"/>
      <c r="GQ85" s="101" t="str">
        <f t="shared" si="102"/>
        <v>95</v>
      </c>
      <c r="GR85" s="104" t="str">
        <f t="shared" si="101"/>
        <v>124</v>
      </c>
      <c r="GS85" s="50">
        <f t="shared" si="97"/>
        <v>80</v>
      </c>
      <c r="GT85" s="7"/>
      <c r="GU85" s="175" t="str">
        <f t="shared" si="87"/>
        <v>1,2,98,70,68,67,66,65,60,63,64,62,61,158,156,157,177,161,160,162,176,175,174,163,164,172,173,140,141,145,146,147,137,138,139,153,69,152,55,56,54,57,127,109,110,111,112,114,113,115,116,117,118,119,120,123,122,71,126,58,59,74,72,73,75,76,77,78,79,81,80,82,83,84,85,86,87,92,95,100,124,96,94,93,91,88,89,90,97,121,125,107,106,105,104,103,102,8,12,5,108,128,27,28,29,30,9,7,6,14,13,15,16,19,17,18,37,36,20,11,129,131,132,134,133,50,51,52,10,3,4,99,101,25,22,34,21,35,32,26,130,136,135,150,151,149,148,144,143,142,171,170,169,168,167,166,165,159,155,154,31,24,23,45,33,49,46,44,43,53,48,47,41,40,42,39,38,</v>
      </c>
      <c r="GV85" s="241" t="str">
        <v>1199993.14,2.5,0</v>
      </c>
      <c r="GW85" s="101">
        <f t="shared" si="70"/>
        <v>11</v>
      </c>
      <c r="GX85" s="101">
        <f t="shared" si="71"/>
        <v>15</v>
      </c>
      <c r="GY85" s="167">
        <f t="shared" si="72"/>
        <v>1199993.1399999999</v>
      </c>
      <c r="GZ85" s="99">
        <f t="shared" si="73"/>
        <v>2.5</v>
      </c>
      <c r="HA85" s="99">
        <f t="shared" si="74"/>
        <v>0</v>
      </c>
      <c r="HB85" s="248" t="str">
        <f t="shared" si="75"/>
        <v>-</v>
      </c>
      <c r="HC85" s="49"/>
      <c r="HD85" s="246" t="str">
        <f t="shared" si="98"/>
        <v/>
      </c>
      <c r="HE85" s="50">
        <v>80</v>
      </c>
      <c r="HF85" s="173" t="str">
        <f t="shared" si="99"/>
        <v/>
      </c>
      <c r="HG85" s="101" t="str">
        <f t="shared" si="69"/>
        <v/>
      </c>
      <c r="HH85" s="267" t="str" cm="1">
        <f t="array" ref="HH85">IF(HE85&lt;=$HC$1-1,IF(HF85&lt;&gt;HF84,INDEX($M$6:$GK$185,1,HG85+1),INDEX($M$6:$GK$185,MIN(HG85,HG84)+1,MAX(HG85,HG84)+1))+IF(HF85&lt;&gt;HF86,INDEX($M$6:$GK$185,1,HG85+1),0),"")</f>
        <v/>
      </c>
      <c r="HI85" s="50" t="str">
        <f t="shared" ca="1" si="76"/>
        <v/>
      </c>
      <c r="HJ85" s="49"/>
      <c r="HK85" s="49"/>
      <c r="HL85" s="49"/>
      <c r="HM85" s="49"/>
      <c r="HP85" s="161">
        <v>80</v>
      </c>
      <c r="HQ85" s="163" t="str">
        <f t="shared" si="88"/>
        <v>,-80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5" s="164" t="str">
        <f t="shared" si="89"/>
        <v>,-80,2,98,70,68,67,66,65,60,63,64,62,61,158,156,157,177,161,160,162,176,175,174,163,164,172,173,140,141,145,146,147,137,138,139,153,69,152,55,56,54,57,127,109,110,111,112,114,113,115,116,117,118,119,120,123,122,71,126,58,59,74,72,73,75,76,77,78,79,81,1,82,83,84,85,86,87,92,95,124,96,94,93,91,88,89,90,97,121,125,107,106,105,104,100,103,102,8,12,5,108,128,27,28,29,30,9,7,6,14,13,15,16,19,17,18,37,36,20,11,129,131,132,134,133,50,51,52,10,3,4,99,101,25,22,34,21,35,32,26,130,136,135,150,151,149,148,144,143,142,171,170,169,168,167,166,165,159,155,154,31,24,23,45,33,49,46,44,43,53,48,47,41,40,42,39,38,</v>
      </c>
      <c r="HS85" s="105" t="str">
        <f t="shared" si="90"/>
        <v>80,2,98,70,68,67,66,65,60,63,64,62,61,158,156,157,177,161,160,162,176,175,174,163,164,172,173,140,141,145,146,147,137,138,139,153,69,152,55,56,54,57,127,109,110,111,112,114,113,115,116,117,118,119,120,123,122,71,126,58,59,74,72,73,75,76,77,78,79,81,1,82,83,84,85,86,87,92,95,124,96,94,93,91,88,89,90,97,121,125,107,106,105,104,100,103,102,8,12,5,108,128,27,28,29,30,9,7,6,14,13,15,16,19,17,18,37,36,20,11,129,131,132,134,133,50,51,52,10,3,4,99,101,25,22,34,21,35,32,26,130,136,135,150,151,149,148,144,143,142,171,170,169,168,167,166,165,159,155,154,31,24,23,45,33,49,46,44,43,53,48,47,41,40,42,39,38,</v>
      </c>
      <c r="HT85" s="143" t="str">
        <v>1399986,1.25,0</v>
      </c>
      <c r="HU85" s="161">
        <f t="shared" si="77"/>
        <v>8</v>
      </c>
      <c r="HV85" s="161">
        <f t="shared" si="78"/>
        <v>13</v>
      </c>
      <c r="HW85" s="161">
        <f t="shared" si="79"/>
        <v>1399986</v>
      </c>
      <c r="HX85" s="161">
        <f t="shared" si="80"/>
        <v>1.25</v>
      </c>
      <c r="HY85" s="161">
        <f t="shared" si="81"/>
        <v>0</v>
      </c>
      <c r="HZ85" s="161">
        <f t="shared" si="82"/>
        <v>1399986</v>
      </c>
      <c r="IA85" s="174">
        <f t="shared" si="92"/>
        <v>99999</v>
      </c>
      <c r="IB85" s="173">
        <f t="shared" si="93"/>
        <v>99999</v>
      </c>
      <c r="IC85" s="56" t="e">
        <f t="shared" si="94"/>
        <v>#VALUE!</v>
      </c>
      <c r="ID85" s="167" t="str">
        <f t="shared" si="95"/>
        <v>-</v>
      </c>
      <c r="IE85" s="186" t="str">
        <f t="shared" si="96"/>
        <v>-</v>
      </c>
      <c r="IJ85" s="121">
        <f t="shared" si="84"/>
        <v>99999</v>
      </c>
      <c r="IK85" s="1">
        <f t="shared" si="85"/>
        <v>99999</v>
      </c>
      <c r="IL85" s="56" t="str">
        <f t="shared" si="86"/>
        <v>-</v>
      </c>
    </row>
    <row r="86" spans="1:246" ht="16" thickBot="1" x14ac:dyDescent="0.25">
      <c r="A86" s="64"/>
      <c r="B86" s="1">
        <v>81</v>
      </c>
      <c r="K86" s="9">
        <v>80</v>
      </c>
      <c r="L86" s="3">
        <v>80</v>
      </c>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9"/>
      <c r="BS86" s="9"/>
      <c r="BT86" s="9"/>
      <c r="BU86" s="9"/>
      <c r="BV86" s="9"/>
      <c r="BW86" s="9"/>
      <c r="BX86" s="9"/>
      <c r="BY86" s="9"/>
      <c r="BZ86" s="9"/>
      <c r="CA86" s="9"/>
      <c r="CB86" s="9"/>
      <c r="CC86" s="9"/>
      <c r="CD86" s="9"/>
      <c r="CE86" s="9"/>
      <c r="CF86" s="9"/>
      <c r="CG86" s="9"/>
      <c r="CH86" s="9"/>
      <c r="CI86" s="9"/>
      <c r="CJ86" s="9"/>
      <c r="CK86" s="9"/>
      <c r="CL86" s="9"/>
      <c r="CM86" s="9"/>
      <c r="CN86" s="143"/>
      <c r="CO86" s="143" t="s">
        <v>17</v>
      </c>
      <c r="CP86" s="278">
        <v>99999</v>
      </c>
      <c r="CQ86" s="278">
        <v>99999</v>
      </c>
      <c r="CR86" s="278">
        <v>99999</v>
      </c>
      <c r="CS86" s="278">
        <v>99999</v>
      </c>
      <c r="CT86" s="278">
        <v>99999</v>
      </c>
      <c r="CU86" s="278">
        <v>99999</v>
      </c>
      <c r="CV86" s="278">
        <v>99999</v>
      </c>
      <c r="CW86" s="278">
        <v>99999</v>
      </c>
      <c r="CX86" s="278">
        <v>99999</v>
      </c>
      <c r="CY86" s="278">
        <v>99999</v>
      </c>
      <c r="CZ86" s="278">
        <v>99999</v>
      </c>
      <c r="DA86" s="278">
        <v>99999</v>
      </c>
      <c r="DB86" s="278">
        <v>99999</v>
      </c>
      <c r="DC86" s="278">
        <v>99999</v>
      </c>
      <c r="DD86" s="278">
        <v>99999</v>
      </c>
      <c r="DE86" s="278">
        <v>99999</v>
      </c>
      <c r="DF86" s="278">
        <v>99999</v>
      </c>
      <c r="DG86" s="278">
        <v>99999</v>
      </c>
      <c r="DH86" s="278">
        <v>99999</v>
      </c>
      <c r="DI86" s="278">
        <v>99999</v>
      </c>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c r="GH86" s="278"/>
      <c r="GI86" s="150">
        <v>99999</v>
      </c>
      <c r="GJ86" s="150">
        <v>99999</v>
      </c>
      <c r="GK86" s="150">
        <v>99999</v>
      </c>
      <c r="GL86" s="48">
        <v>80</v>
      </c>
      <c r="GN86" s="99">
        <f t="shared" si="103"/>
        <v>284</v>
      </c>
      <c r="GO86" s="99">
        <f t="shared" si="100"/>
        <v>285</v>
      </c>
      <c r="GP86" s="50"/>
      <c r="GQ86" s="101" t="str">
        <f t="shared" si="102"/>
        <v>124</v>
      </c>
      <c r="GR86" s="104" t="str">
        <f t="shared" si="101"/>
        <v>96</v>
      </c>
      <c r="GS86" s="50">
        <f t="shared" si="97"/>
        <v>81</v>
      </c>
      <c r="GT86" s="7"/>
      <c r="GU86" s="175" t="str">
        <f t="shared" si="87"/>
        <v>1,2,98,70,68,67,66,65,60,63,64,62,61,158,156,157,177,161,160,162,176,175,174,163,164,172,173,140,141,145,146,147,137,138,139,153,69,152,55,56,54,57,127,109,110,111,112,114,113,115,116,117,118,119,120,123,122,71,126,58,59,74,72,73,75,76,77,78,79,81,80,82,83,84,85,86,87,92,95,124,100,96,94,93,91,88,89,90,97,121,125,107,106,105,104,103,102,8,12,5,108,128,27,28,29,30,9,7,6,14,13,15,16,19,17,18,37,36,20,11,129,131,132,134,133,50,51,52,10,3,4,99,101,25,22,34,21,35,32,26,130,136,135,150,151,149,148,144,143,142,171,170,169,168,167,166,165,159,155,154,31,24,23,45,33,49,46,44,43,53,48,47,41,40,42,39,38,</v>
      </c>
      <c r="GV86" s="241" t="str">
        <v>1199993.14,2.5,0</v>
      </c>
      <c r="GW86" s="101">
        <f t="shared" si="70"/>
        <v>11</v>
      </c>
      <c r="GX86" s="101">
        <f t="shared" si="71"/>
        <v>15</v>
      </c>
      <c r="GY86" s="167">
        <f t="shared" si="72"/>
        <v>1199993.1399999999</v>
      </c>
      <c r="GZ86" s="99">
        <f t="shared" si="73"/>
        <v>2.5</v>
      </c>
      <c r="HA86" s="99">
        <f t="shared" si="74"/>
        <v>0</v>
      </c>
      <c r="HB86" s="248" t="str">
        <f t="shared" si="75"/>
        <v>-</v>
      </c>
      <c r="HC86" s="49"/>
      <c r="HD86" s="246" t="str">
        <f t="shared" si="98"/>
        <v/>
      </c>
      <c r="HE86" s="50">
        <v>81</v>
      </c>
      <c r="HF86" s="173" t="str">
        <f t="shared" si="99"/>
        <v/>
      </c>
      <c r="HG86" s="101" t="str">
        <f t="shared" si="69"/>
        <v/>
      </c>
      <c r="HH86" s="267" t="str" cm="1">
        <f t="array" ref="HH86">IF(HE86&lt;=$HC$1-1,IF(HF86&lt;&gt;HF85,INDEX($M$6:$GK$185,1,HG86+1),INDEX($M$6:$GK$185,MIN(HG86,HG85)+1,MAX(HG86,HG85)+1))+IF(HF86&lt;&gt;HF87,INDEX($M$6:$GK$185,1,HG86+1),0),"")</f>
        <v/>
      </c>
      <c r="HI86" s="50" t="str">
        <f t="shared" ca="1" si="76"/>
        <v/>
      </c>
      <c r="HJ86" s="49"/>
      <c r="HK86" s="49"/>
      <c r="HL86" s="49"/>
      <c r="HM86" s="49"/>
      <c r="HP86" s="161">
        <v>81</v>
      </c>
      <c r="HQ86" s="163" t="str">
        <f t="shared" si="88"/>
        <v>,-81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6" s="164" t="str">
        <f t="shared" si="89"/>
        <v>,-81,2,98,70,68,67,66,65,60,63,64,62,61,158,156,157,177,161,160,162,176,175,174,163,164,172,173,140,141,145,146,147,137,138,139,153,69,152,55,56,54,57,127,109,110,111,112,114,113,115,116,117,118,119,120,123,122,71,126,58,59,74,72,73,75,76,77,78,79,1,80,82,83,84,85,86,87,92,95,124,96,94,93,91,88,89,90,97,121,125,107,106,105,104,100,103,102,8,12,5,108,128,27,28,29,30,9,7,6,14,13,15,16,19,17,18,37,36,20,11,129,131,132,134,133,50,51,52,10,3,4,99,101,25,22,34,21,35,32,26,130,136,135,150,151,149,148,144,143,142,171,170,169,168,167,166,165,159,155,154,31,24,23,45,33,49,46,44,43,53,48,47,41,40,42,39,38,</v>
      </c>
      <c r="HS86" s="105" t="str">
        <f t="shared" si="90"/>
        <v>81,2,98,70,68,67,66,65,60,63,64,62,61,158,156,157,177,161,160,162,176,175,174,163,164,172,173,140,141,145,146,147,137,138,139,153,69,152,55,56,54,57,127,109,110,111,112,114,113,115,116,117,118,119,120,123,122,71,126,58,59,74,72,73,75,76,77,78,79,1,80,82,83,84,85,86,87,92,95,124,96,94,93,91,88,89,90,97,121,125,107,106,105,104,100,103,102,8,12,5,108,128,27,28,29,30,9,7,6,14,13,15,16,19,17,18,37,36,20,11,129,131,132,134,133,50,51,52,10,3,4,99,101,25,22,34,21,35,32,26,130,136,135,150,151,149,148,144,143,142,171,170,169,168,167,166,165,159,155,154,31,24,23,45,33,49,46,44,43,53,48,47,41,40,42,39,38,</v>
      </c>
      <c r="HT86" s="143" t="str">
        <v>1399986,1.25,0</v>
      </c>
      <c r="HU86" s="161">
        <f t="shared" si="77"/>
        <v>8</v>
      </c>
      <c r="HV86" s="161">
        <f t="shared" si="78"/>
        <v>13</v>
      </c>
      <c r="HW86" s="161">
        <f t="shared" si="79"/>
        <v>1399986</v>
      </c>
      <c r="HX86" s="161">
        <f t="shared" si="80"/>
        <v>1.25</v>
      </c>
      <c r="HY86" s="161">
        <f t="shared" si="81"/>
        <v>0</v>
      </c>
      <c r="HZ86" s="161">
        <f t="shared" si="82"/>
        <v>1399986</v>
      </c>
      <c r="IA86" s="174">
        <f t="shared" si="92"/>
        <v>99999</v>
      </c>
      <c r="IB86" s="173">
        <f t="shared" si="93"/>
        <v>99999</v>
      </c>
      <c r="IC86" s="56" t="e">
        <f t="shared" si="94"/>
        <v>#VALUE!</v>
      </c>
      <c r="ID86" s="167" t="str">
        <f t="shared" si="95"/>
        <v>-</v>
      </c>
      <c r="IE86" s="186" t="str">
        <f t="shared" si="96"/>
        <v>-</v>
      </c>
      <c r="IJ86" s="121">
        <f t="shared" si="84"/>
        <v>99999</v>
      </c>
      <c r="IK86" s="1">
        <f t="shared" si="85"/>
        <v>99999</v>
      </c>
      <c r="IL86" s="56" t="str">
        <f t="shared" si="86"/>
        <v>-</v>
      </c>
    </row>
    <row r="87" spans="1:246" ht="16" thickBot="1" x14ac:dyDescent="0.25">
      <c r="A87" s="64"/>
      <c r="B87" s="1">
        <v>82</v>
      </c>
      <c r="K87" s="9">
        <v>81</v>
      </c>
      <c r="L87" s="3">
        <v>81</v>
      </c>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9"/>
      <c r="BS87" s="9"/>
      <c r="BT87" s="9"/>
      <c r="BU87" s="9"/>
      <c r="BV87" s="9"/>
      <c r="BW87" s="9"/>
      <c r="BX87" s="9"/>
      <c r="BY87" s="9"/>
      <c r="BZ87" s="9"/>
      <c r="CA87" s="9"/>
      <c r="CB87" s="9"/>
      <c r="CC87" s="9"/>
      <c r="CD87" s="9"/>
      <c r="CE87" s="9"/>
      <c r="CF87" s="9"/>
      <c r="CG87" s="9"/>
      <c r="CH87" s="9"/>
      <c r="CI87" s="9"/>
      <c r="CJ87" s="9"/>
      <c r="CK87" s="9"/>
      <c r="CL87" s="9"/>
      <c r="CM87" s="9"/>
      <c r="CN87" s="9"/>
      <c r="CO87" s="143"/>
      <c r="CP87" s="143" t="s">
        <v>17</v>
      </c>
      <c r="CQ87" s="278">
        <v>99999</v>
      </c>
      <c r="CR87" s="278">
        <v>99999</v>
      </c>
      <c r="CS87" s="278">
        <v>99999</v>
      </c>
      <c r="CT87" s="278">
        <v>99999</v>
      </c>
      <c r="CU87" s="278">
        <v>99999</v>
      </c>
      <c r="CV87" s="278">
        <v>99999</v>
      </c>
      <c r="CW87" s="278">
        <v>99999</v>
      </c>
      <c r="CX87" s="278">
        <v>99999</v>
      </c>
      <c r="CY87" s="278">
        <v>99999</v>
      </c>
      <c r="CZ87" s="278">
        <v>99999</v>
      </c>
      <c r="DA87" s="278">
        <v>99999</v>
      </c>
      <c r="DB87" s="278">
        <v>99999</v>
      </c>
      <c r="DC87" s="278">
        <v>99999</v>
      </c>
      <c r="DD87" s="278">
        <v>99999</v>
      </c>
      <c r="DE87" s="278">
        <v>99999</v>
      </c>
      <c r="DF87" s="278">
        <v>99999</v>
      </c>
      <c r="DG87" s="278">
        <v>99999</v>
      </c>
      <c r="DH87" s="278">
        <v>99999</v>
      </c>
      <c r="DI87" s="278">
        <v>99999</v>
      </c>
      <c r="DJ87" s="278"/>
      <c r="DK87" s="278"/>
      <c r="DL87" s="278"/>
      <c r="DM87" s="278"/>
      <c r="DN87" s="278"/>
      <c r="DO87" s="278"/>
      <c r="DP87" s="278"/>
      <c r="DQ87" s="278"/>
      <c r="DR87" s="278"/>
      <c r="DS87" s="278"/>
      <c r="DT87" s="278"/>
      <c r="DU87" s="278"/>
      <c r="DV87" s="278"/>
      <c r="DW87" s="278"/>
      <c r="DX87" s="278"/>
      <c r="DY87" s="278"/>
      <c r="DZ87" s="278"/>
      <c r="EA87" s="278"/>
      <c r="EB87" s="278"/>
      <c r="EC87" s="278"/>
      <c r="ED87" s="278"/>
      <c r="EE87" s="278"/>
      <c r="EF87" s="278"/>
      <c r="EG87" s="278"/>
      <c r="EH87" s="278"/>
      <c r="EI87" s="278"/>
      <c r="EJ87" s="278"/>
      <c r="EK87" s="278"/>
      <c r="EL87" s="278"/>
      <c r="EM87" s="278"/>
      <c r="EN87" s="278"/>
      <c r="EO87" s="278"/>
      <c r="EP87" s="278"/>
      <c r="EQ87" s="278"/>
      <c r="ER87" s="278"/>
      <c r="ES87" s="278"/>
      <c r="ET87" s="278"/>
      <c r="EU87" s="278"/>
      <c r="EV87" s="278"/>
      <c r="EW87" s="278"/>
      <c r="EX87" s="278"/>
      <c r="EY87" s="278"/>
      <c r="EZ87" s="278"/>
      <c r="FA87" s="278"/>
      <c r="FB87" s="278"/>
      <c r="FC87" s="278"/>
      <c r="FD87" s="278"/>
      <c r="FE87" s="278"/>
      <c r="FF87" s="278"/>
      <c r="FG87" s="278"/>
      <c r="FH87" s="278"/>
      <c r="FI87" s="278"/>
      <c r="FJ87" s="278"/>
      <c r="FK87" s="278"/>
      <c r="FL87" s="278"/>
      <c r="FM87" s="278"/>
      <c r="FN87" s="278"/>
      <c r="FO87" s="278"/>
      <c r="FP87" s="278"/>
      <c r="FQ87" s="278"/>
      <c r="FR87" s="278"/>
      <c r="FS87" s="278"/>
      <c r="FT87" s="278"/>
      <c r="FU87" s="278"/>
      <c r="FV87" s="278"/>
      <c r="FW87" s="278"/>
      <c r="FX87" s="278"/>
      <c r="FY87" s="278"/>
      <c r="FZ87" s="278"/>
      <c r="GA87" s="278"/>
      <c r="GB87" s="278"/>
      <c r="GC87" s="278"/>
      <c r="GD87" s="278"/>
      <c r="GE87" s="278"/>
      <c r="GF87" s="278"/>
      <c r="GG87" s="278"/>
      <c r="GH87" s="278"/>
      <c r="GI87" s="150">
        <v>99999</v>
      </c>
      <c r="GJ87" s="150">
        <v>99999</v>
      </c>
      <c r="GK87" s="150">
        <v>99999</v>
      </c>
      <c r="GL87" s="48">
        <v>81</v>
      </c>
      <c r="GN87" s="99">
        <f t="shared" si="103"/>
        <v>287</v>
      </c>
      <c r="GO87" s="99">
        <f t="shared" si="100"/>
        <v>288</v>
      </c>
      <c r="GP87" s="50"/>
      <c r="GQ87" s="101" t="str">
        <f t="shared" si="102"/>
        <v>96</v>
      </c>
      <c r="GR87" s="104" t="str">
        <f t="shared" si="101"/>
        <v>94</v>
      </c>
      <c r="GS87" s="50">
        <f t="shared" si="97"/>
        <v>82</v>
      </c>
      <c r="GT87" s="7"/>
      <c r="GU87" s="175" t="str">
        <f t="shared" si="87"/>
        <v>1,2,98,70,68,67,66,65,60,63,64,62,61,158,156,157,177,161,160,162,176,175,174,163,164,172,173,140,141,145,146,147,137,138,139,153,69,152,55,56,54,57,127,109,110,111,112,114,113,115,116,117,118,119,120,123,122,71,126,58,59,74,72,73,75,76,77,78,79,81,80,82,83,84,85,86,87,92,95,124,96,100,94,93,91,88,89,90,97,121,125,107,106,105,104,103,102,8,12,5,108,128,27,28,29,30,9,7,6,14,13,15,16,19,17,18,37,36,20,11,129,131,132,134,133,50,51,52,10,3,4,99,101,25,22,34,21,35,32,26,130,136,135,150,151,149,148,144,143,142,171,170,169,168,167,166,165,159,155,154,31,24,23,45,33,49,46,44,43,53,48,47,41,40,42,39,38,</v>
      </c>
      <c r="GV87" s="241" t="str">
        <v>1199993.14,2.5,0</v>
      </c>
      <c r="GW87" s="101">
        <f t="shared" si="70"/>
        <v>11</v>
      </c>
      <c r="GX87" s="101">
        <f t="shared" si="71"/>
        <v>15</v>
      </c>
      <c r="GY87" s="167">
        <f t="shared" si="72"/>
        <v>1199993.1399999999</v>
      </c>
      <c r="GZ87" s="99">
        <f t="shared" si="73"/>
        <v>2.5</v>
      </c>
      <c r="HA87" s="99">
        <f t="shared" si="74"/>
        <v>0</v>
      </c>
      <c r="HB87" s="248" t="str">
        <f t="shared" si="75"/>
        <v>-</v>
      </c>
      <c r="HC87" s="49"/>
      <c r="HD87" s="246" t="str">
        <f t="shared" si="98"/>
        <v/>
      </c>
      <c r="HE87" s="50">
        <v>82</v>
      </c>
      <c r="HF87" s="173" t="str">
        <f t="shared" si="99"/>
        <v/>
      </c>
      <c r="HG87" s="101" t="str">
        <f t="shared" si="69"/>
        <v/>
      </c>
      <c r="HH87" s="267" t="str" cm="1">
        <f t="array" ref="HH87">IF(HE87&lt;=$HC$1-1,IF(HF87&lt;&gt;HF86,INDEX($M$6:$GK$185,1,HG87+1),INDEX($M$6:$GK$185,MIN(HG87,HG86)+1,MAX(HG87,HG86)+1))+IF(HF87&lt;&gt;HF88,INDEX($M$6:$GK$185,1,HG87+1),0),"")</f>
        <v/>
      </c>
      <c r="HI87" s="50" t="str">
        <f t="shared" ca="1" si="76"/>
        <v/>
      </c>
      <c r="HJ87" s="49"/>
      <c r="HK87" s="49"/>
      <c r="HL87" s="49"/>
      <c r="HM87" s="49"/>
      <c r="HP87" s="161">
        <v>82</v>
      </c>
      <c r="HQ87" s="163" t="str">
        <f t="shared" si="88"/>
        <v>,-82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7" s="164" t="str">
        <f t="shared" si="89"/>
        <v>,-82,2,98,70,68,67,66,65,60,63,64,62,61,158,156,157,177,161,160,162,176,175,174,163,164,172,173,140,141,145,146,147,137,138,139,153,69,152,55,56,54,57,127,109,110,111,112,114,113,115,116,117,118,119,120,123,122,71,126,58,59,74,72,73,75,76,77,78,79,81,80,1,83,84,85,86,87,92,95,124,96,94,93,91,88,89,90,97,121,125,107,106,105,104,100,103,102,8,12,5,108,128,27,28,29,30,9,7,6,14,13,15,16,19,17,18,37,36,20,11,129,131,132,134,133,50,51,52,10,3,4,99,101,25,22,34,21,35,32,26,130,136,135,150,151,149,148,144,143,142,171,170,169,168,167,166,165,159,155,154,31,24,23,45,33,49,46,44,43,53,48,47,41,40,42,39,38,</v>
      </c>
      <c r="HS87" s="105" t="str">
        <f t="shared" si="90"/>
        <v>82,2,98,70,68,67,66,65,60,63,64,62,61,158,156,157,177,161,160,162,176,175,174,163,164,172,173,140,141,145,146,147,137,138,139,153,69,152,55,56,54,57,127,109,110,111,112,114,113,115,116,117,118,119,120,123,122,71,126,58,59,74,72,73,75,76,77,78,79,81,80,1,83,84,85,86,87,92,95,124,96,94,93,91,88,89,90,97,121,125,107,106,105,104,100,103,102,8,12,5,108,128,27,28,29,30,9,7,6,14,13,15,16,19,17,18,37,36,20,11,129,131,132,134,133,50,51,52,10,3,4,99,101,25,22,34,21,35,32,26,130,136,135,150,151,149,148,144,143,142,171,170,169,168,167,166,165,159,155,154,31,24,23,45,33,49,46,44,43,53,48,47,41,40,42,39,38,</v>
      </c>
      <c r="HT87" s="143" t="str">
        <v>1399986,1.25,0</v>
      </c>
      <c r="HU87" s="161">
        <f t="shared" si="77"/>
        <v>8</v>
      </c>
      <c r="HV87" s="161">
        <f t="shared" si="78"/>
        <v>13</v>
      </c>
      <c r="HW87" s="161">
        <f t="shared" si="79"/>
        <v>1399986</v>
      </c>
      <c r="HX87" s="161">
        <f t="shared" si="80"/>
        <v>1.25</v>
      </c>
      <c r="HY87" s="161">
        <f t="shared" si="81"/>
        <v>0</v>
      </c>
      <c r="HZ87" s="161">
        <f t="shared" si="82"/>
        <v>1399986</v>
      </c>
      <c r="IA87" s="174">
        <f t="shared" si="92"/>
        <v>99999</v>
      </c>
      <c r="IB87" s="173">
        <f t="shared" si="93"/>
        <v>99999</v>
      </c>
      <c r="IC87" s="56" t="e">
        <f t="shared" si="94"/>
        <v>#VALUE!</v>
      </c>
      <c r="ID87" s="167" t="str">
        <f t="shared" si="95"/>
        <v>-</v>
      </c>
      <c r="IE87" s="186" t="str">
        <f t="shared" si="96"/>
        <v>-</v>
      </c>
      <c r="IJ87" s="121">
        <f t="shared" si="84"/>
        <v>99999</v>
      </c>
      <c r="IK87" s="1">
        <f t="shared" si="85"/>
        <v>99999</v>
      </c>
      <c r="IL87" s="56" t="str">
        <f t="shared" si="86"/>
        <v>-</v>
      </c>
    </row>
    <row r="88" spans="1:246" ht="16" thickBot="1" x14ac:dyDescent="0.25">
      <c r="A88" s="64"/>
      <c r="B88" s="1">
        <v>83</v>
      </c>
      <c r="K88" s="9">
        <v>82</v>
      </c>
      <c r="L88" s="3">
        <v>82</v>
      </c>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9"/>
      <c r="CH88" s="9"/>
      <c r="CI88" s="9"/>
      <c r="CJ88" s="9"/>
      <c r="CK88" s="9"/>
      <c r="CL88" s="9"/>
      <c r="CM88" s="9"/>
      <c r="CN88" s="9"/>
      <c r="CO88" s="9"/>
      <c r="CP88" s="143"/>
      <c r="CQ88" s="143" t="s">
        <v>17</v>
      </c>
      <c r="CR88" s="278">
        <v>99999</v>
      </c>
      <c r="CS88" s="278">
        <v>99999</v>
      </c>
      <c r="CT88" s="278">
        <v>99999</v>
      </c>
      <c r="CU88" s="278">
        <v>99999</v>
      </c>
      <c r="CV88" s="278">
        <v>99999</v>
      </c>
      <c r="CW88" s="278">
        <v>99999</v>
      </c>
      <c r="CX88" s="278">
        <v>99999</v>
      </c>
      <c r="CY88" s="278">
        <v>99999</v>
      </c>
      <c r="CZ88" s="278">
        <v>99999</v>
      </c>
      <c r="DA88" s="278">
        <v>99999</v>
      </c>
      <c r="DB88" s="278">
        <v>99999</v>
      </c>
      <c r="DC88" s="278">
        <v>99999</v>
      </c>
      <c r="DD88" s="278">
        <v>99999</v>
      </c>
      <c r="DE88" s="278">
        <v>99999</v>
      </c>
      <c r="DF88" s="278">
        <v>99999</v>
      </c>
      <c r="DG88" s="278">
        <v>99999</v>
      </c>
      <c r="DH88" s="278">
        <v>99999</v>
      </c>
      <c r="DI88" s="278">
        <v>99999</v>
      </c>
      <c r="DJ88" s="278"/>
      <c r="DK88" s="278"/>
      <c r="DL88" s="278"/>
      <c r="DM88" s="278"/>
      <c r="DN88" s="278"/>
      <c r="DO88" s="278"/>
      <c r="DP88" s="278"/>
      <c r="DQ88" s="278"/>
      <c r="DR88" s="278"/>
      <c r="DS88" s="278"/>
      <c r="DT88" s="278"/>
      <c r="DU88" s="278"/>
      <c r="DV88" s="278"/>
      <c r="DW88" s="278"/>
      <c r="DX88" s="278"/>
      <c r="DY88" s="278"/>
      <c r="DZ88" s="278"/>
      <c r="EA88" s="278"/>
      <c r="EB88" s="278"/>
      <c r="EC88" s="278"/>
      <c r="ED88" s="278"/>
      <c r="EE88" s="278"/>
      <c r="EF88" s="278"/>
      <c r="EG88" s="278"/>
      <c r="EH88" s="278"/>
      <c r="EI88" s="278"/>
      <c r="EJ88" s="278"/>
      <c r="EK88" s="278"/>
      <c r="EL88" s="278"/>
      <c r="EM88" s="278"/>
      <c r="EN88" s="278"/>
      <c r="EO88" s="278"/>
      <c r="EP88" s="278"/>
      <c r="EQ88" s="278"/>
      <c r="ER88" s="278"/>
      <c r="ES88" s="278"/>
      <c r="ET88" s="278"/>
      <c r="EU88" s="278"/>
      <c r="EV88" s="278"/>
      <c r="EW88" s="278"/>
      <c r="EX88" s="278"/>
      <c r="EY88" s="278"/>
      <c r="EZ88" s="278"/>
      <c r="FA88" s="278"/>
      <c r="FB88" s="278"/>
      <c r="FC88" s="278"/>
      <c r="FD88" s="278"/>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c r="GH88" s="278"/>
      <c r="GI88" s="150">
        <v>99999</v>
      </c>
      <c r="GJ88" s="150">
        <v>99999</v>
      </c>
      <c r="GK88" s="150">
        <v>99999</v>
      </c>
      <c r="GL88" s="48">
        <v>82</v>
      </c>
      <c r="GN88" s="99">
        <f t="shared" si="103"/>
        <v>290</v>
      </c>
      <c r="GO88" s="99">
        <f t="shared" si="100"/>
        <v>291</v>
      </c>
      <c r="GP88" s="50"/>
      <c r="GQ88" s="101" t="str">
        <f t="shared" si="102"/>
        <v>94</v>
      </c>
      <c r="GR88" s="104" t="str">
        <f t="shared" si="101"/>
        <v>93</v>
      </c>
      <c r="GS88" s="50">
        <f t="shared" si="97"/>
        <v>83</v>
      </c>
      <c r="GT88" s="7"/>
      <c r="GU88" s="175" t="str">
        <f t="shared" si="87"/>
        <v>1,2,98,70,68,67,66,65,60,63,64,62,61,158,156,157,177,161,160,162,176,175,174,163,164,172,173,140,141,145,146,147,137,138,139,153,69,152,55,56,54,57,127,109,110,111,112,114,113,115,116,117,118,119,120,123,122,71,126,58,59,74,72,73,75,76,77,78,79,81,80,82,83,84,85,86,87,92,95,124,96,94,100,93,91,88,89,90,97,121,125,107,106,105,104,103,102,8,12,5,108,128,27,28,29,30,9,7,6,14,13,15,16,19,17,18,37,36,20,11,129,131,132,134,133,50,51,52,10,3,4,99,101,25,22,34,21,35,32,26,130,136,135,150,151,149,148,144,143,142,171,170,169,168,167,166,165,159,155,154,31,24,23,45,33,49,46,44,43,53,48,47,41,40,42,39,38,</v>
      </c>
      <c r="GV88" s="241" t="str">
        <v>1199993.14,2.5,0</v>
      </c>
      <c r="GW88" s="101">
        <f t="shared" si="70"/>
        <v>11</v>
      </c>
      <c r="GX88" s="101">
        <f t="shared" si="71"/>
        <v>15</v>
      </c>
      <c r="GY88" s="167">
        <f t="shared" si="72"/>
        <v>1199993.1399999999</v>
      </c>
      <c r="GZ88" s="99">
        <f t="shared" si="73"/>
        <v>2.5</v>
      </c>
      <c r="HA88" s="99">
        <f t="shared" si="74"/>
        <v>0</v>
      </c>
      <c r="HB88" s="248" t="str">
        <f t="shared" si="75"/>
        <v>-</v>
      </c>
      <c r="HC88" s="49"/>
      <c r="HD88" s="246" t="str">
        <f t="shared" si="98"/>
        <v/>
      </c>
      <c r="HE88" s="50">
        <v>83</v>
      </c>
      <c r="HF88" s="173" t="str">
        <f t="shared" si="99"/>
        <v/>
      </c>
      <c r="HG88" s="101" t="str">
        <f t="shared" si="69"/>
        <v/>
      </c>
      <c r="HH88" s="267" t="str" cm="1">
        <f t="array" ref="HH88">IF(HE88&lt;=$HC$1-1,IF(HF88&lt;&gt;HF87,INDEX($M$6:$GK$185,1,HG88+1),INDEX($M$6:$GK$185,MIN(HG88,HG87)+1,MAX(HG88,HG87)+1))+IF(HF88&lt;&gt;HF89,INDEX($M$6:$GK$185,1,HG88+1),0),"")</f>
        <v/>
      </c>
      <c r="HI88" s="50" t="str">
        <f t="shared" ca="1" si="76"/>
        <v/>
      </c>
      <c r="HJ88" s="49"/>
      <c r="HK88" s="49"/>
      <c r="HL88" s="49"/>
      <c r="HM88" s="49"/>
      <c r="HP88" s="161">
        <v>83</v>
      </c>
      <c r="HQ88" s="163" t="str">
        <f t="shared" si="88"/>
        <v>,-83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8" s="164" t="str">
        <f t="shared" si="89"/>
        <v>,-83,2,98,70,68,67,66,65,60,63,64,62,61,158,156,157,177,161,160,162,176,175,174,163,164,172,173,140,141,145,146,147,137,138,139,153,69,152,55,56,54,57,127,109,110,111,112,114,113,115,116,117,118,119,120,123,122,71,126,58,59,74,72,73,75,76,77,78,79,81,80,82,1,84,85,86,87,92,95,124,96,94,93,91,88,89,90,97,121,125,107,106,105,104,100,103,102,8,12,5,108,128,27,28,29,30,9,7,6,14,13,15,16,19,17,18,37,36,20,11,129,131,132,134,133,50,51,52,10,3,4,99,101,25,22,34,21,35,32,26,130,136,135,150,151,149,148,144,143,142,171,170,169,168,167,166,165,159,155,154,31,24,23,45,33,49,46,44,43,53,48,47,41,40,42,39,38,</v>
      </c>
      <c r="HS88" s="105" t="str">
        <f t="shared" si="90"/>
        <v>83,2,98,70,68,67,66,65,60,63,64,62,61,158,156,157,177,161,160,162,176,175,174,163,164,172,173,140,141,145,146,147,137,138,139,153,69,152,55,56,54,57,127,109,110,111,112,114,113,115,116,117,118,119,120,123,122,71,126,58,59,74,72,73,75,76,77,78,79,81,80,82,1,84,85,86,87,92,95,124,96,94,93,91,88,89,90,97,121,125,107,106,105,104,100,103,102,8,12,5,108,128,27,28,29,30,9,7,6,14,13,15,16,19,17,18,37,36,20,11,129,131,132,134,133,50,51,52,10,3,4,99,101,25,22,34,21,35,32,26,130,136,135,150,151,149,148,144,143,142,171,170,169,168,167,166,165,159,155,154,31,24,23,45,33,49,46,44,43,53,48,47,41,40,42,39,38,</v>
      </c>
      <c r="HT88" s="143" t="str">
        <v>1399986,1.25,0</v>
      </c>
      <c r="HU88" s="161">
        <f t="shared" si="77"/>
        <v>8</v>
      </c>
      <c r="HV88" s="161">
        <f t="shared" si="78"/>
        <v>13</v>
      </c>
      <c r="HW88" s="161">
        <f t="shared" si="79"/>
        <v>1399986</v>
      </c>
      <c r="HX88" s="161">
        <f t="shared" si="80"/>
        <v>1.25</v>
      </c>
      <c r="HY88" s="161">
        <f t="shared" si="81"/>
        <v>0</v>
      </c>
      <c r="HZ88" s="161">
        <f t="shared" si="82"/>
        <v>1399986</v>
      </c>
      <c r="IA88" s="174">
        <f t="shared" si="92"/>
        <v>99999</v>
      </c>
      <c r="IB88" s="173">
        <f t="shared" si="93"/>
        <v>99999</v>
      </c>
      <c r="IC88" s="56" t="e">
        <f t="shared" si="94"/>
        <v>#VALUE!</v>
      </c>
      <c r="ID88" s="167" t="str">
        <f t="shared" si="95"/>
        <v>-</v>
      </c>
      <c r="IE88" s="186" t="str">
        <f t="shared" si="96"/>
        <v>-</v>
      </c>
      <c r="IJ88" s="121">
        <f t="shared" si="84"/>
        <v>99999</v>
      </c>
      <c r="IK88" s="1">
        <f t="shared" si="85"/>
        <v>99999</v>
      </c>
      <c r="IL88" s="56" t="str">
        <f t="shared" si="86"/>
        <v>-</v>
      </c>
    </row>
    <row r="89" spans="1:246" ht="16" thickBot="1" x14ac:dyDescent="0.25">
      <c r="A89" s="64"/>
      <c r="B89" s="1">
        <v>84</v>
      </c>
      <c r="K89" s="9">
        <v>83</v>
      </c>
      <c r="L89" s="3">
        <v>83</v>
      </c>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9"/>
      <c r="CH89" s="9"/>
      <c r="CI89" s="9"/>
      <c r="CJ89" s="9"/>
      <c r="CK89" s="9"/>
      <c r="CL89" s="9"/>
      <c r="CM89" s="9"/>
      <c r="CN89" s="9"/>
      <c r="CO89" s="9"/>
      <c r="CP89" s="9"/>
      <c r="CQ89" s="143"/>
      <c r="CR89" s="143" t="s">
        <v>17</v>
      </c>
      <c r="CS89" s="278">
        <v>99999</v>
      </c>
      <c r="CT89" s="278">
        <v>99999</v>
      </c>
      <c r="CU89" s="278">
        <v>99999</v>
      </c>
      <c r="CV89" s="278">
        <v>99999</v>
      </c>
      <c r="CW89" s="278">
        <v>99999</v>
      </c>
      <c r="CX89" s="278">
        <v>99999</v>
      </c>
      <c r="CY89" s="278">
        <v>99999</v>
      </c>
      <c r="CZ89" s="278">
        <v>99999</v>
      </c>
      <c r="DA89" s="278">
        <v>99999</v>
      </c>
      <c r="DB89" s="278">
        <v>99999</v>
      </c>
      <c r="DC89" s="278">
        <v>99999</v>
      </c>
      <c r="DD89" s="278">
        <v>99999</v>
      </c>
      <c r="DE89" s="278">
        <v>99999</v>
      </c>
      <c r="DF89" s="278">
        <v>99999</v>
      </c>
      <c r="DG89" s="278">
        <v>99999</v>
      </c>
      <c r="DH89" s="278">
        <v>99999</v>
      </c>
      <c r="DI89" s="278">
        <v>99999</v>
      </c>
      <c r="DJ89" s="278"/>
      <c r="DK89" s="278"/>
      <c r="DL89" s="278"/>
      <c r="DM89" s="278"/>
      <c r="DN89" s="278"/>
      <c r="DO89" s="278"/>
      <c r="DP89" s="278"/>
      <c r="DQ89" s="278"/>
      <c r="DR89" s="278"/>
      <c r="DS89" s="278"/>
      <c r="DT89" s="278"/>
      <c r="DU89" s="278"/>
      <c r="DV89" s="278"/>
      <c r="DW89" s="278"/>
      <c r="DX89" s="278"/>
      <c r="DY89" s="278"/>
      <c r="DZ89" s="278"/>
      <c r="EA89" s="278"/>
      <c r="EB89" s="278"/>
      <c r="EC89" s="278"/>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78"/>
      <c r="FF89" s="278"/>
      <c r="FG89" s="278"/>
      <c r="FH89" s="278"/>
      <c r="FI89" s="278"/>
      <c r="FJ89" s="278"/>
      <c r="FK89" s="278"/>
      <c r="FL89" s="278"/>
      <c r="FM89" s="278"/>
      <c r="FN89" s="278"/>
      <c r="FO89" s="278"/>
      <c r="FP89" s="278"/>
      <c r="FQ89" s="278"/>
      <c r="FR89" s="278"/>
      <c r="FS89" s="278"/>
      <c r="FT89" s="278"/>
      <c r="FU89" s="278"/>
      <c r="FV89" s="278"/>
      <c r="FW89" s="278"/>
      <c r="FX89" s="278"/>
      <c r="FY89" s="278"/>
      <c r="FZ89" s="278"/>
      <c r="GA89" s="278"/>
      <c r="GB89" s="278"/>
      <c r="GC89" s="278"/>
      <c r="GD89" s="278"/>
      <c r="GE89" s="278"/>
      <c r="GF89" s="278"/>
      <c r="GG89" s="278"/>
      <c r="GH89" s="278"/>
      <c r="GI89" s="150">
        <v>99999</v>
      </c>
      <c r="GJ89" s="150">
        <v>99999</v>
      </c>
      <c r="GK89" s="150">
        <v>99999</v>
      </c>
      <c r="GL89" s="48">
        <v>83</v>
      </c>
      <c r="GN89" s="99">
        <f t="shared" si="103"/>
        <v>293</v>
      </c>
      <c r="GO89" s="99">
        <f t="shared" si="100"/>
        <v>294</v>
      </c>
      <c r="GP89" s="50"/>
      <c r="GQ89" s="101" t="str">
        <f t="shared" si="102"/>
        <v>93</v>
      </c>
      <c r="GR89" s="104" t="str">
        <f t="shared" si="101"/>
        <v>91</v>
      </c>
      <c r="GS89" s="50">
        <f t="shared" si="97"/>
        <v>84</v>
      </c>
      <c r="GT89" s="7"/>
      <c r="GU89" s="175" t="str">
        <f t="shared" si="87"/>
        <v>1,2,98,70,68,67,66,65,60,63,64,62,61,158,156,157,177,161,160,162,176,175,174,163,164,172,173,140,141,145,146,147,137,138,139,153,69,152,55,56,54,57,127,109,110,111,112,114,113,115,116,117,118,119,120,123,122,71,126,58,59,74,72,73,75,76,77,78,79,81,80,82,83,84,85,86,87,92,95,124,96,94,93,100,91,88,89,90,97,121,125,107,106,105,104,103,102,8,12,5,108,128,27,28,29,30,9,7,6,14,13,15,16,19,17,18,37,36,20,11,129,131,132,134,133,50,51,52,10,3,4,99,101,25,22,34,21,35,32,26,130,136,135,150,151,149,148,144,143,142,171,170,169,168,167,166,165,159,155,154,31,24,23,45,33,49,46,44,43,53,48,47,41,40,42,39,38,</v>
      </c>
      <c r="GV89" s="241" t="str">
        <v>1199993.14,2.5,0</v>
      </c>
      <c r="GW89" s="101">
        <f t="shared" si="70"/>
        <v>11</v>
      </c>
      <c r="GX89" s="101">
        <f t="shared" si="71"/>
        <v>15</v>
      </c>
      <c r="GY89" s="167">
        <f t="shared" si="72"/>
        <v>1199993.1399999999</v>
      </c>
      <c r="GZ89" s="99">
        <f t="shared" si="73"/>
        <v>2.5</v>
      </c>
      <c r="HA89" s="99">
        <f t="shared" si="74"/>
        <v>0</v>
      </c>
      <c r="HB89" s="248" t="str">
        <f t="shared" si="75"/>
        <v>-</v>
      </c>
      <c r="HC89" s="49"/>
      <c r="HD89" s="246" t="str">
        <f t="shared" si="98"/>
        <v/>
      </c>
      <c r="HE89" s="50">
        <v>84</v>
      </c>
      <c r="HF89" s="173" t="str">
        <f t="shared" si="99"/>
        <v/>
      </c>
      <c r="HG89" s="101" t="str">
        <f t="shared" si="69"/>
        <v/>
      </c>
      <c r="HH89" s="267" t="str" cm="1">
        <f t="array" ref="HH89">IF(HE89&lt;=$HC$1-1,IF(HF89&lt;&gt;HF88,INDEX($M$6:$GK$185,1,HG89+1),INDEX($M$6:$GK$185,MIN(HG89,HG88)+1,MAX(HG89,HG88)+1))+IF(HF89&lt;&gt;HF90,INDEX($M$6:$GK$185,1,HG89+1),0),"")</f>
        <v/>
      </c>
      <c r="HI89" s="50" t="str">
        <f t="shared" ca="1" si="76"/>
        <v/>
      </c>
      <c r="HJ89" s="49"/>
      <c r="HK89" s="49"/>
      <c r="HL89" s="49"/>
      <c r="HM89" s="49"/>
      <c r="HP89" s="161">
        <v>84</v>
      </c>
      <c r="HQ89" s="163" t="str">
        <f t="shared" si="88"/>
        <v>,-84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89" s="164" t="str">
        <f t="shared" si="89"/>
        <v>,-84,2,98,70,68,67,66,65,60,63,64,62,61,158,156,157,177,161,160,162,176,175,174,163,164,172,173,140,141,145,146,147,137,138,139,153,69,152,55,56,54,57,127,109,110,111,112,114,113,115,116,117,118,119,120,123,122,71,126,58,59,74,72,73,75,76,77,78,79,81,80,82,83,1,85,86,87,92,95,124,96,94,93,91,88,89,90,97,121,125,107,106,105,104,100,103,102,8,12,5,108,128,27,28,29,30,9,7,6,14,13,15,16,19,17,18,37,36,20,11,129,131,132,134,133,50,51,52,10,3,4,99,101,25,22,34,21,35,32,26,130,136,135,150,151,149,148,144,143,142,171,170,169,168,167,166,165,159,155,154,31,24,23,45,33,49,46,44,43,53,48,47,41,40,42,39,38,</v>
      </c>
      <c r="HS89" s="105" t="str">
        <f t="shared" si="90"/>
        <v>84,2,98,70,68,67,66,65,60,63,64,62,61,158,156,157,177,161,160,162,176,175,174,163,164,172,173,140,141,145,146,147,137,138,139,153,69,152,55,56,54,57,127,109,110,111,112,114,113,115,116,117,118,119,120,123,122,71,126,58,59,74,72,73,75,76,77,78,79,81,80,82,83,1,85,86,87,92,95,124,96,94,93,91,88,89,90,97,121,125,107,106,105,104,100,103,102,8,12,5,108,128,27,28,29,30,9,7,6,14,13,15,16,19,17,18,37,36,20,11,129,131,132,134,133,50,51,52,10,3,4,99,101,25,22,34,21,35,32,26,130,136,135,150,151,149,148,144,143,142,171,170,169,168,167,166,165,159,155,154,31,24,23,45,33,49,46,44,43,53,48,47,41,40,42,39,38,</v>
      </c>
      <c r="HT89" s="143" t="str">
        <v>1399986,1.25,0</v>
      </c>
      <c r="HU89" s="161">
        <f t="shared" si="77"/>
        <v>8</v>
      </c>
      <c r="HV89" s="161">
        <f t="shared" si="78"/>
        <v>13</v>
      </c>
      <c r="HW89" s="161">
        <f t="shared" si="79"/>
        <v>1399986</v>
      </c>
      <c r="HX89" s="161">
        <f t="shared" si="80"/>
        <v>1.25</v>
      </c>
      <c r="HY89" s="161">
        <f t="shared" si="81"/>
        <v>0</v>
      </c>
      <c r="HZ89" s="161">
        <f t="shared" si="82"/>
        <v>1399986</v>
      </c>
      <c r="IA89" s="174">
        <f t="shared" si="92"/>
        <v>99999</v>
      </c>
      <c r="IB89" s="173">
        <f t="shared" si="93"/>
        <v>99999</v>
      </c>
      <c r="IC89" s="56" t="e">
        <f t="shared" si="94"/>
        <v>#VALUE!</v>
      </c>
      <c r="ID89" s="167" t="str">
        <f t="shared" si="95"/>
        <v>-</v>
      </c>
      <c r="IE89" s="186" t="str">
        <f t="shared" si="96"/>
        <v>-</v>
      </c>
      <c r="IJ89" s="121">
        <f t="shared" si="84"/>
        <v>99999</v>
      </c>
      <c r="IK89" s="1">
        <f t="shared" si="85"/>
        <v>99999</v>
      </c>
      <c r="IL89" s="56" t="str">
        <f t="shared" si="86"/>
        <v>-</v>
      </c>
    </row>
    <row r="90" spans="1:246" ht="16" thickBot="1" x14ac:dyDescent="0.25">
      <c r="A90" s="64"/>
      <c r="B90" s="1">
        <v>85</v>
      </c>
      <c r="K90" s="9">
        <v>84</v>
      </c>
      <c r="L90" s="3">
        <v>84</v>
      </c>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9"/>
      <c r="CH90" s="9"/>
      <c r="CI90" s="9"/>
      <c r="CJ90" s="9"/>
      <c r="CK90" s="9"/>
      <c r="CL90" s="9"/>
      <c r="CM90" s="9"/>
      <c r="CN90" s="9"/>
      <c r="CO90" s="9"/>
      <c r="CP90" s="9"/>
      <c r="CQ90" s="9"/>
      <c r="CR90" s="143"/>
      <c r="CS90" s="143" t="s">
        <v>17</v>
      </c>
      <c r="CT90" s="278">
        <v>99999</v>
      </c>
      <c r="CU90" s="278">
        <v>99999</v>
      </c>
      <c r="CV90" s="278">
        <v>99999</v>
      </c>
      <c r="CW90" s="278">
        <v>99999</v>
      </c>
      <c r="CX90" s="278">
        <v>99999</v>
      </c>
      <c r="CY90" s="278">
        <v>99999</v>
      </c>
      <c r="CZ90" s="278">
        <v>99999</v>
      </c>
      <c r="DA90" s="278">
        <v>99999</v>
      </c>
      <c r="DB90" s="278">
        <v>99999</v>
      </c>
      <c r="DC90" s="278">
        <v>99999</v>
      </c>
      <c r="DD90" s="278">
        <v>99999</v>
      </c>
      <c r="DE90" s="278">
        <v>99999</v>
      </c>
      <c r="DF90" s="278">
        <v>99999</v>
      </c>
      <c r="DG90" s="278">
        <v>99999</v>
      </c>
      <c r="DH90" s="278">
        <v>99999</v>
      </c>
      <c r="DI90" s="278">
        <v>99999</v>
      </c>
      <c r="DJ90" s="278"/>
      <c r="DK90" s="278"/>
      <c r="DL90" s="278"/>
      <c r="DM90" s="278"/>
      <c r="DN90" s="278"/>
      <c r="DO90" s="278"/>
      <c r="DP90" s="278"/>
      <c r="DQ90" s="278"/>
      <c r="DR90" s="278"/>
      <c r="DS90" s="278"/>
      <c r="DT90" s="278"/>
      <c r="DU90" s="278"/>
      <c r="DV90" s="278"/>
      <c r="DW90" s="278"/>
      <c r="DX90" s="278"/>
      <c r="DY90" s="278"/>
      <c r="DZ90" s="278"/>
      <c r="EA90" s="278"/>
      <c r="EB90" s="278"/>
      <c r="EC90" s="278"/>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78"/>
      <c r="FF90" s="278"/>
      <c r="FG90" s="278"/>
      <c r="FH90" s="278"/>
      <c r="FI90" s="278"/>
      <c r="FJ90" s="278"/>
      <c r="FK90" s="278"/>
      <c r="FL90" s="278"/>
      <c r="FM90" s="278"/>
      <c r="FN90" s="278"/>
      <c r="FO90" s="278"/>
      <c r="FP90" s="278"/>
      <c r="FQ90" s="278"/>
      <c r="FR90" s="278"/>
      <c r="FS90" s="278"/>
      <c r="FT90" s="278"/>
      <c r="FU90" s="278"/>
      <c r="FV90" s="278"/>
      <c r="FW90" s="278"/>
      <c r="FX90" s="278"/>
      <c r="FY90" s="278"/>
      <c r="FZ90" s="278"/>
      <c r="GA90" s="278"/>
      <c r="GB90" s="278"/>
      <c r="GC90" s="278"/>
      <c r="GD90" s="278"/>
      <c r="GE90" s="278"/>
      <c r="GF90" s="278"/>
      <c r="GG90" s="278"/>
      <c r="GH90" s="278"/>
      <c r="GI90" s="150">
        <v>99999</v>
      </c>
      <c r="GJ90" s="150">
        <v>99999</v>
      </c>
      <c r="GK90" s="150">
        <v>99999</v>
      </c>
      <c r="GL90" s="48">
        <v>84</v>
      </c>
      <c r="GN90" s="99">
        <f t="shared" si="103"/>
        <v>296</v>
      </c>
      <c r="GO90" s="99">
        <f t="shared" si="100"/>
        <v>297</v>
      </c>
      <c r="GP90" s="50"/>
      <c r="GQ90" s="101" t="str">
        <f t="shared" si="102"/>
        <v>91</v>
      </c>
      <c r="GR90" s="104" t="str">
        <f t="shared" si="101"/>
        <v>88</v>
      </c>
      <c r="GS90" s="50">
        <f t="shared" si="97"/>
        <v>85</v>
      </c>
      <c r="GT90" s="7"/>
      <c r="GU90" s="175" t="str">
        <f t="shared" si="87"/>
        <v>1,2,98,70,68,67,66,65,60,63,64,62,61,158,156,157,177,161,160,162,176,175,174,163,164,172,173,140,141,145,146,147,137,138,139,153,69,152,55,56,54,57,127,109,110,111,112,114,113,115,116,117,118,119,120,123,122,71,126,58,59,74,72,73,75,76,77,78,79,81,80,82,83,84,85,86,87,92,95,124,96,94,93,91,100,88,89,90,97,121,125,107,106,105,104,103,102,8,12,5,108,128,27,28,29,30,9,7,6,14,13,15,16,19,17,18,37,36,20,11,129,131,132,134,133,50,51,52,10,3,4,99,101,25,22,34,21,35,32,26,130,136,135,150,151,149,148,144,143,142,171,170,169,168,167,166,165,159,155,154,31,24,23,45,33,49,46,44,43,53,48,47,41,40,42,39,38,</v>
      </c>
      <c r="GV90" s="241" t="str">
        <v>1199993.14,2.5,0</v>
      </c>
      <c r="GW90" s="101">
        <f t="shared" si="70"/>
        <v>11</v>
      </c>
      <c r="GX90" s="101">
        <f t="shared" si="71"/>
        <v>15</v>
      </c>
      <c r="GY90" s="167">
        <f t="shared" si="72"/>
        <v>1199993.1399999999</v>
      </c>
      <c r="GZ90" s="99">
        <f t="shared" si="73"/>
        <v>2.5</v>
      </c>
      <c r="HA90" s="99">
        <f t="shared" si="74"/>
        <v>0</v>
      </c>
      <c r="HB90" s="248" t="str">
        <f t="shared" si="75"/>
        <v>-</v>
      </c>
      <c r="HC90" s="49"/>
      <c r="HD90" s="246" t="str">
        <f t="shared" si="98"/>
        <v/>
      </c>
      <c r="HE90" s="50">
        <v>85</v>
      </c>
      <c r="HF90" s="173" t="str">
        <f t="shared" si="99"/>
        <v/>
      </c>
      <c r="HG90" s="101" t="str">
        <f t="shared" si="69"/>
        <v/>
      </c>
      <c r="HH90" s="267" t="str" cm="1">
        <f t="array" ref="HH90">IF(HE90&lt;=$HC$1-1,IF(HF90&lt;&gt;HF89,INDEX($M$6:$GK$185,1,HG90+1),INDEX($M$6:$GK$185,MIN(HG90,HG89)+1,MAX(HG90,HG89)+1))+IF(HF90&lt;&gt;HF91,INDEX($M$6:$GK$185,1,HG90+1),0),"")</f>
        <v/>
      </c>
      <c r="HI90" s="50" t="str">
        <f t="shared" ca="1" si="76"/>
        <v/>
      </c>
      <c r="HJ90" s="49"/>
      <c r="HK90" s="49"/>
      <c r="HL90" s="49"/>
      <c r="HM90" s="49"/>
      <c r="HP90" s="161">
        <v>85</v>
      </c>
      <c r="HQ90" s="163" t="str">
        <f t="shared" si="88"/>
        <v>,-85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0" s="164" t="str">
        <f t="shared" si="89"/>
        <v>,-85,2,98,70,68,67,66,65,60,63,64,62,61,158,156,157,177,161,160,162,176,175,174,163,164,172,173,140,141,145,146,147,137,138,139,153,69,152,55,56,54,57,127,109,110,111,112,114,113,115,116,117,118,119,120,123,122,71,126,58,59,74,72,73,75,76,77,78,79,81,80,82,83,84,1,86,87,92,95,124,96,94,93,91,88,89,90,97,121,125,107,106,105,104,100,103,102,8,12,5,108,128,27,28,29,30,9,7,6,14,13,15,16,19,17,18,37,36,20,11,129,131,132,134,133,50,51,52,10,3,4,99,101,25,22,34,21,35,32,26,130,136,135,150,151,149,148,144,143,142,171,170,169,168,167,166,165,159,155,154,31,24,23,45,33,49,46,44,43,53,48,47,41,40,42,39,38,</v>
      </c>
      <c r="HS90" s="105" t="str">
        <f t="shared" si="90"/>
        <v>85,2,98,70,68,67,66,65,60,63,64,62,61,158,156,157,177,161,160,162,176,175,174,163,164,172,173,140,141,145,146,147,137,138,139,153,69,152,55,56,54,57,127,109,110,111,112,114,113,115,116,117,118,119,120,123,122,71,126,58,59,74,72,73,75,76,77,78,79,81,80,82,83,84,1,86,87,92,95,124,96,94,93,91,88,89,90,97,121,125,107,106,105,104,100,103,102,8,12,5,108,128,27,28,29,30,9,7,6,14,13,15,16,19,17,18,37,36,20,11,129,131,132,134,133,50,51,52,10,3,4,99,101,25,22,34,21,35,32,26,130,136,135,150,151,149,148,144,143,142,171,170,169,168,167,166,165,159,155,154,31,24,23,45,33,49,46,44,43,53,48,47,41,40,42,39,38,</v>
      </c>
      <c r="HT90" s="143" t="str">
        <v>1399986,1.25,0</v>
      </c>
      <c r="HU90" s="161">
        <f t="shared" si="77"/>
        <v>8</v>
      </c>
      <c r="HV90" s="161">
        <f t="shared" si="78"/>
        <v>13</v>
      </c>
      <c r="HW90" s="161">
        <f t="shared" si="79"/>
        <v>1399986</v>
      </c>
      <c r="HX90" s="161">
        <f t="shared" si="80"/>
        <v>1.25</v>
      </c>
      <c r="HY90" s="161">
        <f t="shared" si="81"/>
        <v>0</v>
      </c>
      <c r="HZ90" s="161">
        <f t="shared" si="82"/>
        <v>1399986</v>
      </c>
      <c r="IA90" s="174">
        <f t="shared" si="92"/>
        <v>99999</v>
      </c>
      <c r="IB90" s="173">
        <f t="shared" si="93"/>
        <v>99999</v>
      </c>
      <c r="IC90" s="56" t="e">
        <f t="shared" si="94"/>
        <v>#VALUE!</v>
      </c>
      <c r="ID90" s="167" t="str">
        <f t="shared" si="95"/>
        <v>-</v>
      </c>
      <c r="IE90" s="186" t="str">
        <f t="shared" si="96"/>
        <v>-</v>
      </c>
      <c r="IJ90" s="121">
        <f t="shared" si="84"/>
        <v>99999</v>
      </c>
      <c r="IK90" s="1">
        <f t="shared" si="85"/>
        <v>99999</v>
      </c>
      <c r="IL90" s="56" t="str">
        <f t="shared" si="86"/>
        <v>-</v>
      </c>
    </row>
    <row r="91" spans="1:246" ht="16" thickBot="1" x14ac:dyDescent="0.25">
      <c r="A91" s="64"/>
      <c r="B91" s="1">
        <v>86</v>
      </c>
      <c r="K91" s="9">
        <v>85</v>
      </c>
      <c r="L91" s="3">
        <v>85</v>
      </c>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c r="BR91" s="281"/>
      <c r="BS91" s="281"/>
      <c r="BT91" s="281"/>
      <c r="BU91" s="281"/>
      <c r="BV91" s="281"/>
      <c r="BW91" s="281"/>
      <c r="BX91" s="281"/>
      <c r="BY91" s="281"/>
      <c r="BZ91" s="281"/>
      <c r="CA91" s="281"/>
      <c r="CB91" s="281"/>
      <c r="CC91" s="281"/>
      <c r="CD91" s="281"/>
      <c r="CE91" s="281"/>
      <c r="CF91" s="281"/>
      <c r="CG91" s="281"/>
      <c r="CH91" s="281"/>
      <c r="CI91" s="281"/>
      <c r="CJ91" s="281"/>
      <c r="CK91" s="281"/>
      <c r="CL91" s="9"/>
      <c r="CM91" s="9"/>
      <c r="CN91" s="9"/>
      <c r="CO91" s="9"/>
      <c r="CP91" s="9"/>
      <c r="CQ91" s="9"/>
      <c r="CR91" s="9"/>
      <c r="CS91" s="143"/>
      <c r="CT91" s="143" t="s">
        <v>17</v>
      </c>
      <c r="CU91" s="278">
        <v>99999</v>
      </c>
      <c r="CV91" s="278">
        <v>99999</v>
      </c>
      <c r="CW91" s="278">
        <v>99999</v>
      </c>
      <c r="CX91" s="278">
        <v>99999</v>
      </c>
      <c r="CY91" s="278">
        <v>99999</v>
      </c>
      <c r="CZ91" s="278">
        <v>99999</v>
      </c>
      <c r="DA91" s="278">
        <v>99999</v>
      </c>
      <c r="DB91" s="278">
        <v>99999</v>
      </c>
      <c r="DC91" s="278">
        <v>99999</v>
      </c>
      <c r="DD91" s="278">
        <v>99999</v>
      </c>
      <c r="DE91" s="278">
        <v>99999</v>
      </c>
      <c r="DF91" s="278">
        <v>99999</v>
      </c>
      <c r="DG91" s="278">
        <v>99999</v>
      </c>
      <c r="DH91" s="278">
        <v>99999</v>
      </c>
      <c r="DI91" s="278">
        <v>99999</v>
      </c>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c r="FM91" s="278"/>
      <c r="FN91" s="278"/>
      <c r="FO91" s="278"/>
      <c r="FP91" s="278"/>
      <c r="FQ91" s="278"/>
      <c r="FR91" s="278"/>
      <c r="FS91" s="278"/>
      <c r="FT91" s="278"/>
      <c r="FU91" s="278"/>
      <c r="FV91" s="278"/>
      <c r="FW91" s="278"/>
      <c r="FX91" s="278"/>
      <c r="FY91" s="278"/>
      <c r="FZ91" s="278"/>
      <c r="GA91" s="278"/>
      <c r="GB91" s="278"/>
      <c r="GC91" s="278"/>
      <c r="GD91" s="278"/>
      <c r="GE91" s="278"/>
      <c r="GF91" s="278"/>
      <c r="GG91" s="278"/>
      <c r="GH91" s="278"/>
      <c r="GI91" s="150">
        <v>99999</v>
      </c>
      <c r="GJ91" s="150">
        <v>99999</v>
      </c>
      <c r="GK91" s="150">
        <v>99999</v>
      </c>
      <c r="GL91" s="48">
        <v>85</v>
      </c>
      <c r="GN91" s="99">
        <f t="shared" si="103"/>
        <v>299</v>
      </c>
      <c r="GO91" s="99">
        <f t="shared" si="100"/>
        <v>300</v>
      </c>
      <c r="GP91" s="50"/>
      <c r="GQ91" s="101" t="str">
        <f t="shared" si="102"/>
        <v>88</v>
      </c>
      <c r="GR91" s="104" t="str">
        <f t="shared" si="101"/>
        <v>89</v>
      </c>
      <c r="GS91" s="50">
        <f t="shared" si="97"/>
        <v>86</v>
      </c>
      <c r="GT91" s="7"/>
      <c r="GU91" s="175" t="str">
        <f t="shared" si="87"/>
        <v>1,2,98,70,68,67,66,65,60,63,64,62,61,158,156,157,177,161,160,162,176,175,174,163,164,172,173,140,141,145,146,147,137,138,139,153,69,152,55,56,54,57,127,109,110,111,112,114,113,115,116,117,118,119,120,123,122,71,126,58,59,74,72,73,75,76,77,78,79,81,80,82,83,84,85,86,87,92,95,124,96,94,93,91,88,100,89,90,97,121,125,107,106,105,104,103,102,8,12,5,108,128,27,28,29,30,9,7,6,14,13,15,16,19,17,18,37,36,20,11,129,131,132,134,133,50,51,52,10,3,4,99,101,25,22,34,21,35,32,26,130,136,135,150,151,149,148,144,143,142,171,170,169,168,167,166,165,159,155,154,31,24,23,45,33,49,46,44,43,53,48,47,41,40,42,39,38,</v>
      </c>
      <c r="GV91" s="241" t="str">
        <v>1199993.14,2.5,0</v>
      </c>
      <c r="GW91" s="101">
        <f t="shared" si="70"/>
        <v>11</v>
      </c>
      <c r="GX91" s="101">
        <f t="shared" si="71"/>
        <v>15</v>
      </c>
      <c r="GY91" s="167">
        <f t="shared" si="72"/>
        <v>1199993.1399999999</v>
      </c>
      <c r="GZ91" s="99">
        <f t="shared" si="73"/>
        <v>2.5</v>
      </c>
      <c r="HA91" s="99">
        <f t="shared" si="74"/>
        <v>0</v>
      </c>
      <c r="HB91" s="248" t="str">
        <f t="shared" si="75"/>
        <v>-</v>
      </c>
      <c r="HC91" s="49"/>
      <c r="HD91" s="246" t="str">
        <f t="shared" si="98"/>
        <v/>
      </c>
      <c r="HE91" s="50">
        <v>86</v>
      </c>
      <c r="HF91" s="173" t="str">
        <f t="shared" si="99"/>
        <v/>
      </c>
      <c r="HG91" s="101" t="str">
        <f t="shared" si="69"/>
        <v/>
      </c>
      <c r="HH91" s="267" t="str" cm="1">
        <f t="array" ref="HH91">IF(HE91&lt;=$HC$1-1,IF(HF91&lt;&gt;HF90,INDEX($M$6:$GK$185,1,HG91+1),INDEX($M$6:$GK$185,MIN(HG91,HG90)+1,MAX(HG91,HG90)+1))+IF(HF91&lt;&gt;HF92,INDEX($M$6:$GK$185,1,HG91+1),0),"")</f>
        <v/>
      </c>
      <c r="HI91" s="50" t="str">
        <f t="shared" ca="1" si="76"/>
        <v/>
      </c>
      <c r="HJ91" s="49"/>
      <c r="HK91" s="49"/>
      <c r="HL91" s="49"/>
      <c r="HM91" s="49"/>
      <c r="HP91" s="161">
        <v>86</v>
      </c>
      <c r="HQ91" s="163" t="str">
        <f t="shared" si="88"/>
        <v>,-86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1" s="164" t="str">
        <f t="shared" si="89"/>
        <v>,-86,2,98,70,68,67,66,65,60,63,64,62,61,158,156,157,177,161,160,162,176,175,174,163,164,172,173,140,141,145,146,147,137,138,139,153,69,152,55,56,54,57,127,109,110,111,112,114,113,115,116,117,118,119,120,123,122,71,126,58,59,74,72,73,75,76,77,78,79,81,80,82,83,84,85,1,87,92,95,124,96,94,93,91,88,89,90,97,121,125,107,106,105,104,100,103,102,8,12,5,108,128,27,28,29,30,9,7,6,14,13,15,16,19,17,18,37,36,20,11,129,131,132,134,133,50,51,52,10,3,4,99,101,25,22,34,21,35,32,26,130,136,135,150,151,149,148,144,143,142,171,170,169,168,167,166,165,159,155,154,31,24,23,45,33,49,46,44,43,53,48,47,41,40,42,39,38,</v>
      </c>
      <c r="HS91" s="105" t="str">
        <f t="shared" si="90"/>
        <v>86,2,98,70,68,67,66,65,60,63,64,62,61,158,156,157,177,161,160,162,176,175,174,163,164,172,173,140,141,145,146,147,137,138,139,153,69,152,55,56,54,57,127,109,110,111,112,114,113,115,116,117,118,119,120,123,122,71,126,58,59,74,72,73,75,76,77,78,79,81,80,82,83,84,85,1,87,92,95,124,96,94,93,91,88,89,90,97,121,125,107,106,105,104,100,103,102,8,12,5,108,128,27,28,29,30,9,7,6,14,13,15,16,19,17,18,37,36,20,11,129,131,132,134,133,50,51,52,10,3,4,99,101,25,22,34,21,35,32,26,130,136,135,150,151,149,148,144,143,142,171,170,169,168,167,166,165,159,155,154,31,24,23,45,33,49,46,44,43,53,48,47,41,40,42,39,38,</v>
      </c>
      <c r="HT91" s="143" t="str">
        <v>1399986,1.25,0</v>
      </c>
      <c r="HU91" s="161">
        <f t="shared" si="77"/>
        <v>8</v>
      </c>
      <c r="HV91" s="161">
        <f t="shared" si="78"/>
        <v>13</v>
      </c>
      <c r="HW91" s="161">
        <f t="shared" si="79"/>
        <v>1399986</v>
      </c>
      <c r="HX91" s="161">
        <f t="shared" si="80"/>
        <v>1.25</v>
      </c>
      <c r="HY91" s="161">
        <f t="shared" si="81"/>
        <v>0</v>
      </c>
      <c r="HZ91" s="161">
        <f t="shared" si="82"/>
        <v>1399986</v>
      </c>
      <c r="IA91" s="174">
        <f t="shared" si="92"/>
        <v>99999</v>
      </c>
      <c r="IB91" s="173">
        <f t="shared" si="93"/>
        <v>99999</v>
      </c>
      <c r="IC91" s="56" t="e">
        <f t="shared" si="94"/>
        <v>#VALUE!</v>
      </c>
      <c r="ID91" s="167" t="str">
        <f t="shared" si="95"/>
        <v>-</v>
      </c>
      <c r="IE91" s="186" t="str">
        <f t="shared" si="96"/>
        <v>-</v>
      </c>
      <c r="IJ91" s="121">
        <f t="shared" si="84"/>
        <v>99999</v>
      </c>
      <c r="IK91" s="1">
        <f t="shared" si="85"/>
        <v>99999</v>
      </c>
      <c r="IL91" s="56" t="str">
        <f t="shared" si="86"/>
        <v>-</v>
      </c>
    </row>
    <row r="92" spans="1:246" ht="16" thickBot="1" x14ac:dyDescent="0.25">
      <c r="A92" s="64"/>
      <c r="B92" s="1">
        <v>87</v>
      </c>
      <c r="K92" s="9">
        <v>86</v>
      </c>
      <c r="L92" s="3">
        <v>86</v>
      </c>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c r="CC92" s="281"/>
      <c r="CD92" s="281"/>
      <c r="CE92" s="281"/>
      <c r="CF92" s="281"/>
      <c r="CG92" s="281"/>
      <c r="CH92" s="281"/>
      <c r="CI92" s="281"/>
      <c r="CJ92" s="281"/>
      <c r="CK92" s="281"/>
      <c r="CL92" s="9"/>
      <c r="CM92" s="9"/>
      <c r="CN92" s="9"/>
      <c r="CO92" s="9"/>
      <c r="CP92" s="9"/>
      <c r="CQ92" s="9"/>
      <c r="CR92" s="9"/>
      <c r="CS92" s="9"/>
      <c r="CT92" s="143"/>
      <c r="CU92" s="143" t="s">
        <v>17</v>
      </c>
      <c r="CV92" s="278">
        <v>99999</v>
      </c>
      <c r="CW92" s="278">
        <v>99999</v>
      </c>
      <c r="CX92" s="278">
        <v>99999</v>
      </c>
      <c r="CY92" s="278">
        <v>99999</v>
      </c>
      <c r="CZ92" s="278">
        <v>99999</v>
      </c>
      <c r="DA92" s="278">
        <v>99999</v>
      </c>
      <c r="DB92" s="278">
        <v>99999</v>
      </c>
      <c r="DC92" s="278">
        <v>99999</v>
      </c>
      <c r="DD92" s="278">
        <v>99999</v>
      </c>
      <c r="DE92" s="278">
        <v>99999</v>
      </c>
      <c r="DF92" s="278">
        <v>99999</v>
      </c>
      <c r="DG92" s="278">
        <v>99999</v>
      </c>
      <c r="DH92" s="278">
        <v>99999</v>
      </c>
      <c r="DI92" s="278">
        <v>99999</v>
      </c>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8"/>
      <c r="EV92" s="278"/>
      <c r="EW92" s="278"/>
      <c r="EX92" s="278"/>
      <c r="EY92" s="278"/>
      <c r="EZ92" s="278"/>
      <c r="FA92" s="278"/>
      <c r="FB92" s="278"/>
      <c r="FC92" s="278"/>
      <c r="FD92" s="278"/>
      <c r="FE92" s="278"/>
      <c r="FF92" s="278"/>
      <c r="FG92" s="278"/>
      <c r="FH92" s="278"/>
      <c r="FI92" s="278"/>
      <c r="FJ92" s="278"/>
      <c r="FK92" s="278"/>
      <c r="FL92" s="278"/>
      <c r="FM92" s="278"/>
      <c r="FN92" s="278"/>
      <c r="FO92" s="278"/>
      <c r="FP92" s="278"/>
      <c r="FQ92" s="278"/>
      <c r="FR92" s="278"/>
      <c r="FS92" s="278"/>
      <c r="FT92" s="278"/>
      <c r="FU92" s="278"/>
      <c r="FV92" s="278"/>
      <c r="FW92" s="278"/>
      <c r="FX92" s="278"/>
      <c r="FY92" s="278"/>
      <c r="FZ92" s="278"/>
      <c r="GA92" s="278"/>
      <c r="GB92" s="278"/>
      <c r="GC92" s="278"/>
      <c r="GD92" s="278"/>
      <c r="GE92" s="278"/>
      <c r="GF92" s="278"/>
      <c r="GG92" s="278"/>
      <c r="GH92" s="278"/>
      <c r="GI92" s="150">
        <v>99999</v>
      </c>
      <c r="GJ92" s="150">
        <v>99999</v>
      </c>
      <c r="GK92" s="150">
        <v>99999</v>
      </c>
      <c r="GL92" s="48">
        <v>86</v>
      </c>
      <c r="GN92" s="99">
        <f t="shared" si="103"/>
        <v>302</v>
      </c>
      <c r="GO92" s="99">
        <f t="shared" si="100"/>
        <v>303</v>
      </c>
      <c r="GP92" s="50"/>
      <c r="GQ92" s="101" t="str">
        <f t="shared" si="102"/>
        <v>89</v>
      </c>
      <c r="GR92" s="104" t="str">
        <f t="shared" si="101"/>
        <v>90</v>
      </c>
      <c r="GS92" s="50">
        <f t="shared" si="97"/>
        <v>87</v>
      </c>
      <c r="GT92" s="7"/>
      <c r="GU92" s="175" t="str">
        <f t="shared" si="87"/>
        <v>1,2,98,70,68,67,66,65,60,63,64,62,61,158,156,157,177,161,160,162,176,175,174,163,164,172,173,140,141,145,146,147,137,138,139,153,69,152,55,56,54,57,127,109,110,111,112,114,113,115,116,117,118,119,120,123,122,71,126,58,59,74,72,73,75,76,77,78,79,81,80,82,83,84,85,86,87,92,95,124,96,94,93,91,88,89,100,90,97,121,125,107,106,105,104,103,102,8,12,5,108,128,27,28,29,30,9,7,6,14,13,15,16,19,17,18,37,36,20,11,129,131,132,134,133,50,51,52,10,3,4,99,101,25,22,34,21,35,32,26,130,136,135,150,151,149,148,144,143,142,171,170,169,168,167,166,165,159,155,154,31,24,23,45,33,49,46,44,43,53,48,47,41,40,42,39,38,</v>
      </c>
      <c r="GV92" s="241" t="str">
        <v>1199993.14,2.5,0</v>
      </c>
      <c r="GW92" s="101">
        <f t="shared" si="70"/>
        <v>11</v>
      </c>
      <c r="GX92" s="101">
        <f t="shared" si="71"/>
        <v>15</v>
      </c>
      <c r="GY92" s="167">
        <f t="shared" si="72"/>
        <v>1199993.1399999999</v>
      </c>
      <c r="GZ92" s="99">
        <f t="shared" si="73"/>
        <v>2.5</v>
      </c>
      <c r="HA92" s="99">
        <f t="shared" si="74"/>
        <v>0</v>
      </c>
      <c r="HB92" s="248" t="str">
        <f t="shared" si="75"/>
        <v>-</v>
      </c>
      <c r="HC92" s="49"/>
      <c r="HD92" s="246" t="str">
        <f t="shared" si="98"/>
        <v/>
      </c>
      <c r="HE92" s="50">
        <v>87</v>
      </c>
      <c r="HF92" s="173" t="str">
        <f t="shared" si="99"/>
        <v/>
      </c>
      <c r="HG92" s="101" t="str">
        <f t="shared" si="69"/>
        <v/>
      </c>
      <c r="HH92" s="267" t="str" cm="1">
        <f t="array" ref="HH92">IF(HE92&lt;=$HC$1-1,IF(HF92&lt;&gt;HF91,INDEX($M$6:$GK$185,1,HG92+1),INDEX($M$6:$GK$185,MIN(HG92,HG91)+1,MAX(HG92,HG91)+1))+IF(HF92&lt;&gt;HF93,INDEX($M$6:$GK$185,1,HG92+1),0),"")</f>
        <v/>
      </c>
      <c r="HI92" s="50" t="str">
        <f t="shared" ca="1" si="76"/>
        <v/>
      </c>
      <c r="HJ92" s="49"/>
      <c r="HK92" s="49"/>
      <c r="HL92" s="49"/>
      <c r="HM92" s="49"/>
      <c r="HP92" s="161">
        <v>87</v>
      </c>
      <c r="HQ92" s="163" t="str">
        <f t="shared" si="88"/>
        <v>,-87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2" s="164" t="str">
        <f t="shared" si="89"/>
        <v>,-87,2,98,70,68,67,66,65,60,63,64,62,61,158,156,157,177,161,160,162,176,175,174,163,164,172,173,140,141,145,146,147,137,138,139,153,69,152,55,56,54,57,127,109,110,111,112,114,113,115,116,117,118,119,120,123,122,71,126,58,59,74,72,73,75,76,77,78,79,81,80,82,83,84,85,86,1,92,95,124,96,94,93,91,88,89,90,97,121,125,107,106,105,104,100,103,102,8,12,5,108,128,27,28,29,30,9,7,6,14,13,15,16,19,17,18,37,36,20,11,129,131,132,134,133,50,51,52,10,3,4,99,101,25,22,34,21,35,32,26,130,136,135,150,151,149,148,144,143,142,171,170,169,168,167,166,165,159,155,154,31,24,23,45,33,49,46,44,43,53,48,47,41,40,42,39,38,</v>
      </c>
      <c r="HS92" s="105" t="str">
        <f t="shared" si="90"/>
        <v>87,2,98,70,68,67,66,65,60,63,64,62,61,158,156,157,177,161,160,162,176,175,174,163,164,172,173,140,141,145,146,147,137,138,139,153,69,152,55,56,54,57,127,109,110,111,112,114,113,115,116,117,118,119,120,123,122,71,126,58,59,74,72,73,75,76,77,78,79,81,80,82,83,84,85,86,1,92,95,124,96,94,93,91,88,89,90,97,121,125,107,106,105,104,100,103,102,8,12,5,108,128,27,28,29,30,9,7,6,14,13,15,16,19,17,18,37,36,20,11,129,131,132,134,133,50,51,52,10,3,4,99,101,25,22,34,21,35,32,26,130,136,135,150,151,149,148,144,143,142,171,170,169,168,167,166,165,159,155,154,31,24,23,45,33,49,46,44,43,53,48,47,41,40,42,39,38,</v>
      </c>
      <c r="HT92" s="143" t="str">
        <v>1399986,1.25,0</v>
      </c>
      <c r="HU92" s="161">
        <f t="shared" si="77"/>
        <v>8</v>
      </c>
      <c r="HV92" s="161">
        <f t="shared" si="78"/>
        <v>13</v>
      </c>
      <c r="HW92" s="161">
        <f t="shared" si="79"/>
        <v>1399986</v>
      </c>
      <c r="HX92" s="161">
        <f t="shared" si="80"/>
        <v>1.25</v>
      </c>
      <c r="HY92" s="161">
        <f t="shared" si="81"/>
        <v>0</v>
      </c>
      <c r="HZ92" s="161">
        <f t="shared" si="82"/>
        <v>1399986</v>
      </c>
      <c r="IA92" s="174">
        <f t="shared" si="92"/>
        <v>99999</v>
      </c>
      <c r="IB92" s="173">
        <f t="shared" si="93"/>
        <v>99999</v>
      </c>
      <c r="IC92" s="56" t="e">
        <f t="shared" si="94"/>
        <v>#VALUE!</v>
      </c>
      <c r="ID92" s="167" t="str">
        <f t="shared" si="95"/>
        <v>-</v>
      </c>
      <c r="IE92" s="186" t="str">
        <f t="shared" si="96"/>
        <v>-</v>
      </c>
      <c r="IJ92" s="121">
        <f t="shared" si="84"/>
        <v>99999</v>
      </c>
      <c r="IK92" s="1">
        <f t="shared" si="85"/>
        <v>99999</v>
      </c>
      <c r="IL92" s="56" t="str">
        <f t="shared" si="86"/>
        <v>-</v>
      </c>
    </row>
    <row r="93" spans="1:246" ht="16" thickBot="1" x14ac:dyDescent="0.25">
      <c r="A93" s="64"/>
      <c r="B93" s="1">
        <v>88</v>
      </c>
      <c r="K93" s="9">
        <v>87</v>
      </c>
      <c r="L93" s="3">
        <v>87</v>
      </c>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81"/>
      <c r="CJ93" s="281"/>
      <c r="CK93" s="281"/>
      <c r="CL93" s="9"/>
      <c r="CM93" s="9"/>
      <c r="CN93" s="9"/>
      <c r="CO93" s="9"/>
      <c r="CP93" s="9"/>
      <c r="CQ93" s="9"/>
      <c r="CR93" s="9"/>
      <c r="CS93" s="9"/>
      <c r="CT93" s="9"/>
      <c r="CU93" s="143"/>
      <c r="CV93" s="143" t="s">
        <v>17</v>
      </c>
      <c r="CW93" s="278">
        <v>99999</v>
      </c>
      <c r="CX93" s="278">
        <v>99999</v>
      </c>
      <c r="CY93" s="278">
        <v>99999</v>
      </c>
      <c r="CZ93" s="278">
        <v>99999</v>
      </c>
      <c r="DA93" s="278">
        <v>99999</v>
      </c>
      <c r="DB93" s="278">
        <v>99999</v>
      </c>
      <c r="DC93" s="278">
        <v>99999</v>
      </c>
      <c r="DD93" s="278">
        <v>99999</v>
      </c>
      <c r="DE93" s="278">
        <v>99999</v>
      </c>
      <c r="DF93" s="278">
        <v>99999</v>
      </c>
      <c r="DG93" s="278">
        <v>99999</v>
      </c>
      <c r="DH93" s="278">
        <v>99999</v>
      </c>
      <c r="DI93" s="278">
        <v>99999</v>
      </c>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c r="FM93" s="278"/>
      <c r="FN93" s="278"/>
      <c r="FO93" s="278"/>
      <c r="FP93" s="278"/>
      <c r="FQ93" s="278"/>
      <c r="FR93" s="278"/>
      <c r="FS93" s="278"/>
      <c r="FT93" s="278"/>
      <c r="FU93" s="278"/>
      <c r="FV93" s="278"/>
      <c r="FW93" s="278"/>
      <c r="FX93" s="278"/>
      <c r="FY93" s="278"/>
      <c r="FZ93" s="278"/>
      <c r="GA93" s="278"/>
      <c r="GB93" s="278"/>
      <c r="GC93" s="278"/>
      <c r="GD93" s="278"/>
      <c r="GE93" s="278"/>
      <c r="GF93" s="278"/>
      <c r="GG93" s="278"/>
      <c r="GH93" s="278"/>
      <c r="GI93" s="150">
        <v>99999</v>
      </c>
      <c r="GJ93" s="150">
        <v>99999</v>
      </c>
      <c r="GK93" s="150">
        <v>99999</v>
      </c>
      <c r="GL93" s="48">
        <v>87</v>
      </c>
      <c r="GN93" s="99">
        <f t="shared" si="103"/>
        <v>305</v>
      </c>
      <c r="GO93" s="99">
        <f t="shared" si="100"/>
        <v>306</v>
      </c>
      <c r="GP93" s="50"/>
      <c r="GQ93" s="101" t="str">
        <f t="shared" si="102"/>
        <v>90</v>
      </c>
      <c r="GR93" s="104" t="str">
        <f t="shared" si="101"/>
        <v>97</v>
      </c>
      <c r="GS93" s="50">
        <f t="shared" si="97"/>
        <v>88</v>
      </c>
      <c r="GT93" s="7"/>
      <c r="GU93" s="175" t="str">
        <f t="shared" si="87"/>
        <v>1,2,98,70,68,67,66,65,60,63,64,62,61,158,156,157,177,161,160,162,176,175,174,163,164,172,173,140,141,145,146,147,137,138,139,153,69,152,55,56,54,57,127,109,110,111,112,114,113,115,116,117,118,119,120,123,122,71,126,58,59,74,72,73,75,76,77,78,79,81,80,82,83,84,85,86,87,92,95,124,96,94,93,91,88,89,90,100,97,121,125,107,106,105,104,103,102,8,12,5,108,128,27,28,29,30,9,7,6,14,13,15,16,19,17,18,37,36,20,11,129,131,132,134,133,50,51,52,10,3,4,99,101,25,22,34,21,35,32,26,130,136,135,150,151,149,148,144,143,142,171,170,169,168,167,166,165,159,155,154,31,24,23,45,33,49,46,44,43,53,48,47,41,40,42,39,38,</v>
      </c>
      <c r="GV93" s="241" t="str">
        <v>1199993.14,2.5,0</v>
      </c>
      <c r="GW93" s="101">
        <f t="shared" si="70"/>
        <v>11</v>
      </c>
      <c r="GX93" s="101">
        <f t="shared" si="71"/>
        <v>15</v>
      </c>
      <c r="GY93" s="167">
        <f t="shared" si="72"/>
        <v>1199993.1399999999</v>
      </c>
      <c r="GZ93" s="99">
        <f t="shared" si="73"/>
        <v>2.5</v>
      </c>
      <c r="HA93" s="99">
        <f t="shared" si="74"/>
        <v>0</v>
      </c>
      <c r="HB93" s="248" t="str">
        <f t="shared" si="75"/>
        <v>-</v>
      </c>
      <c r="HC93" s="49"/>
      <c r="HD93" s="246" t="str">
        <f t="shared" si="98"/>
        <v/>
      </c>
      <c r="HE93" s="50">
        <v>88</v>
      </c>
      <c r="HF93" s="173" t="str">
        <f t="shared" si="99"/>
        <v/>
      </c>
      <c r="HG93" s="101" t="str">
        <f t="shared" si="69"/>
        <v/>
      </c>
      <c r="HH93" s="267" t="str" cm="1">
        <f t="array" ref="HH93">IF(HE93&lt;=$HC$1-1,IF(HF93&lt;&gt;HF92,INDEX($M$6:$GK$185,1,HG93+1),INDEX($M$6:$GK$185,MIN(HG93,HG92)+1,MAX(HG93,HG92)+1))+IF(HF93&lt;&gt;HF94,INDEX($M$6:$GK$185,1,HG93+1),0),"")</f>
        <v/>
      </c>
      <c r="HI93" s="50" t="str">
        <f t="shared" ca="1" si="76"/>
        <v/>
      </c>
      <c r="HJ93" s="49"/>
      <c r="HK93" s="49"/>
      <c r="HL93" s="49"/>
      <c r="HM93" s="49"/>
      <c r="HP93" s="161">
        <v>88</v>
      </c>
      <c r="HQ93" s="163" t="str">
        <f t="shared" si="88"/>
        <v>,-88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3" s="164" t="str">
        <f t="shared" si="89"/>
        <v>,-88,2,98,70,68,67,66,65,60,63,64,62,61,158,156,157,177,161,160,162,176,175,174,163,164,172,173,140,141,145,146,147,137,138,139,153,69,152,55,56,54,57,127,109,110,111,112,114,113,115,116,117,118,119,120,123,122,71,126,58,59,74,72,73,75,76,77,78,79,81,80,82,83,84,85,86,87,92,95,124,96,94,93,91,1,89,90,97,121,125,107,106,105,104,100,103,102,8,12,5,108,128,27,28,29,30,9,7,6,14,13,15,16,19,17,18,37,36,20,11,129,131,132,134,133,50,51,52,10,3,4,99,101,25,22,34,21,35,32,26,130,136,135,150,151,149,148,144,143,142,171,170,169,168,167,166,165,159,155,154,31,24,23,45,33,49,46,44,43,53,48,47,41,40,42,39,38,</v>
      </c>
      <c r="HS93" s="105" t="str">
        <f t="shared" si="90"/>
        <v>88,2,98,70,68,67,66,65,60,63,64,62,61,158,156,157,177,161,160,162,176,175,174,163,164,172,173,140,141,145,146,147,137,138,139,153,69,152,55,56,54,57,127,109,110,111,112,114,113,115,116,117,118,119,120,123,122,71,126,58,59,74,72,73,75,76,77,78,79,81,80,82,83,84,85,86,87,92,95,124,96,94,93,91,1,89,90,97,121,125,107,106,105,104,100,103,102,8,12,5,108,128,27,28,29,30,9,7,6,14,13,15,16,19,17,18,37,36,20,11,129,131,132,134,133,50,51,52,10,3,4,99,101,25,22,34,21,35,32,26,130,136,135,150,151,149,148,144,143,142,171,170,169,168,167,166,165,159,155,154,31,24,23,45,33,49,46,44,43,53,48,47,41,40,42,39,38,</v>
      </c>
      <c r="HT93" s="143" t="str">
        <v>1399986,1.25,0</v>
      </c>
      <c r="HU93" s="161">
        <f t="shared" si="77"/>
        <v>8</v>
      </c>
      <c r="HV93" s="161">
        <f t="shared" si="78"/>
        <v>13</v>
      </c>
      <c r="HW93" s="161">
        <f t="shared" si="79"/>
        <v>1399986</v>
      </c>
      <c r="HX93" s="161">
        <f t="shared" si="80"/>
        <v>1.25</v>
      </c>
      <c r="HY93" s="161">
        <f t="shared" si="81"/>
        <v>0</v>
      </c>
      <c r="HZ93" s="161">
        <f t="shared" si="82"/>
        <v>1399986</v>
      </c>
      <c r="IA93" s="174">
        <f t="shared" si="92"/>
        <v>99999</v>
      </c>
      <c r="IB93" s="173">
        <f t="shared" si="93"/>
        <v>99999</v>
      </c>
      <c r="IC93" s="56" t="e">
        <f t="shared" si="94"/>
        <v>#VALUE!</v>
      </c>
      <c r="ID93" s="167" t="str">
        <f t="shared" si="95"/>
        <v>-</v>
      </c>
      <c r="IE93" s="186" t="str">
        <f t="shared" si="96"/>
        <v>-</v>
      </c>
      <c r="IJ93" s="121">
        <f t="shared" si="84"/>
        <v>99999</v>
      </c>
      <c r="IK93" s="1">
        <f t="shared" si="85"/>
        <v>99999</v>
      </c>
      <c r="IL93" s="56" t="str">
        <f t="shared" si="86"/>
        <v>-</v>
      </c>
    </row>
    <row r="94" spans="1:246" ht="16" thickBot="1" x14ac:dyDescent="0.25">
      <c r="A94" s="64"/>
      <c r="B94" s="1">
        <v>89</v>
      </c>
      <c r="K94" s="9">
        <v>88</v>
      </c>
      <c r="L94" s="3">
        <v>88</v>
      </c>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1"/>
      <c r="BZ94" s="281"/>
      <c r="CA94" s="281"/>
      <c r="CB94" s="281"/>
      <c r="CC94" s="281"/>
      <c r="CD94" s="281"/>
      <c r="CE94" s="281"/>
      <c r="CF94" s="281"/>
      <c r="CG94" s="281"/>
      <c r="CH94" s="281"/>
      <c r="CI94" s="281"/>
      <c r="CJ94" s="281"/>
      <c r="CK94" s="281"/>
      <c r="CL94" s="9"/>
      <c r="CM94" s="9"/>
      <c r="CN94" s="9"/>
      <c r="CO94" s="9"/>
      <c r="CP94" s="9"/>
      <c r="CQ94" s="9"/>
      <c r="CR94" s="9"/>
      <c r="CS94" s="9"/>
      <c r="CT94" s="9"/>
      <c r="CU94" s="9"/>
      <c r="CV94" s="143"/>
      <c r="CW94" s="143" t="s">
        <v>17</v>
      </c>
      <c r="CX94" s="278">
        <v>99999</v>
      </c>
      <c r="CY94" s="278">
        <v>99999</v>
      </c>
      <c r="CZ94" s="278">
        <v>99999</v>
      </c>
      <c r="DA94" s="278">
        <v>99999</v>
      </c>
      <c r="DB94" s="278">
        <v>99999</v>
      </c>
      <c r="DC94" s="278">
        <v>99999</v>
      </c>
      <c r="DD94" s="278">
        <v>99999</v>
      </c>
      <c r="DE94" s="278">
        <v>99999</v>
      </c>
      <c r="DF94" s="278">
        <v>99999</v>
      </c>
      <c r="DG94" s="278">
        <v>99999</v>
      </c>
      <c r="DH94" s="278">
        <v>99999</v>
      </c>
      <c r="DI94" s="278">
        <v>99999</v>
      </c>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c r="GH94" s="278"/>
      <c r="GI94" s="150">
        <v>99999</v>
      </c>
      <c r="GJ94" s="150">
        <v>99999</v>
      </c>
      <c r="GK94" s="150">
        <v>99999</v>
      </c>
      <c r="GL94" s="48">
        <v>88</v>
      </c>
      <c r="GN94" s="99">
        <f t="shared" si="103"/>
        <v>308</v>
      </c>
      <c r="GO94" s="99">
        <f t="shared" si="100"/>
        <v>310</v>
      </c>
      <c r="GP94" s="50"/>
      <c r="GQ94" s="101" t="str">
        <f t="shared" si="102"/>
        <v>97</v>
      </c>
      <c r="GR94" s="104" t="str">
        <f t="shared" si="101"/>
        <v>121</v>
      </c>
      <c r="GS94" s="50">
        <f t="shared" si="97"/>
        <v>89</v>
      </c>
      <c r="GT94" s="7"/>
      <c r="GU94" s="175" t="str">
        <f t="shared" si="87"/>
        <v>1,2,98,70,68,67,66,65,60,63,64,62,61,158,156,157,177,161,160,162,176,175,174,163,164,172,173,140,141,145,146,147,137,138,139,153,69,152,55,56,54,57,127,109,110,111,112,114,113,115,116,117,118,119,120,123,122,71,126,58,59,74,72,73,75,76,77,78,79,81,80,82,83,84,85,86,87,92,95,124,96,94,93,91,88,89,90,97,100,121,125,107,106,105,104,103,102,8,12,5,108,128,27,28,29,30,9,7,6,14,13,15,16,19,17,18,37,36,20,11,129,131,132,134,133,50,51,52,10,3,4,99,101,25,22,34,21,35,32,26,130,136,135,150,151,149,148,144,143,142,171,170,169,168,167,166,165,159,155,154,31,24,23,45,33,49,46,44,43,53,48,47,41,40,42,39,38,</v>
      </c>
      <c r="GV94" s="241" t="str">
        <v>1199993.14,2.5,0</v>
      </c>
      <c r="GW94" s="101">
        <f t="shared" si="70"/>
        <v>11</v>
      </c>
      <c r="GX94" s="101">
        <f t="shared" si="71"/>
        <v>15</v>
      </c>
      <c r="GY94" s="167">
        <f t="shared" si="72"/>
        <v>1199993.1399999999</v>
      </c>
      <c r="GZ94" s="99">
        <f t="shared" si="73"/>
        <v>2.5</v>
      </c>
      <c r="HA94" s="99">
        <f t="shared" si="74"/>
        <v>0</v>
      </c>
      <c r="HB94" s="248" t="str">
        <f t="shared" si="75"/>
        <v>-</v>
      </c>
      <c r="HC94" s="49"/>
      <c r="HD94" s="246" t="str">
        <f t="shared" si="98"/>
        <v/>
      </c>
      <c r="HE94" s="50">
        <v>89</v>
      </c>
      <c r="HF94" s="173" t="str">
        <f t="shared" si="99"/>
        <v/>
      </c>
      <c r="HG94" s="101" t="str">
        <f t="shared" si="69"/>
        <v/>
      </c>
      <c r="HH94" s="267" t="str" cm="1">
        <f t="array" ref="HH94">IF(HE94&lt;=$HC$1-1,IF(HF94&lt;&gt;HF93,INDEX($M$6:$GK$185,1,HG94+1),INDEX($M$6:$GK$185,MIN(HG94,HG93)+1,MAX(HG94,HG93)+1))+IF(HF94&lt;&gt;HF95,INDEX($M$6:$GK$185,1,HG94+1),0),"")</f>
        <v/>
      </c>
      <c r="HI94" s="50" t="str">
        <f t="shared" ca="1" si="76"/>
        <v/>
      </c>
      <c r="HJ94" s="49"/>
      <c r="HK94" s="49"/>
      <c r="HL94" s="49"/>
      <c r="HM94" s="49"/>
      <c r="HP94" s="161">
        <v>89</v>
      </c>
      <c r="HQ94" s="163" t="str">
        <f t="shared" si="88"/>
        <v>,-89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4" s="164" t="str">
        <f t="shared" si="89"/>
        <v>,-89,2,98,70,68,67,66,65,60,63,64,62,61,158,156,157,177,161,160,162,176,175,174,163,164,172,173,140,141,145,146,147,137,138,139,153,69,152,55,56,54,57,127,109,110,111,112,114,113,115,116,117,118,119,120,123,122,71,126,58,59,74,72,73,75,76,77,78,79,81,80,82,83,84,85,86,87,92,95,124,96,94,93,91,88,1,90,97,121,125,107,106,105,104,100,103,102,8,12,5,108,128,27,28,29,30,9,7,6,14,13,15,16,19,17,18,37,36,20,11,129,131,132,134,133,50,51,52,10,3,4,99,101,25,22,34,21,35,32,26,130,136,135,150,151,149,148,144,143,142,171,170,169,168,167,166,165,159,155,154,31,24,23,45,33,49,46,44,43,53,48,47,41,40,42,39,38,</v>
      </c>
      <c r="HS94" s="105" t="str">
        <f t="shared" si="90"/>
        <v>89,2,98,70,68,67,66,65,60,63,64,62,61,158,156,157,177,161,160,162,176,175,174,163,164,172,173,140,141,145,146,147,137,138,139,153,69,152,55,56,54,57,127,109,110,111,112,114,113,115,116,117,118,119,120,123,122,71,126,58,59,74,72,73,75,76,77,78,79,81,80,82,83,84,85,86,87,92,95,124,96,94,93,91,88,1,90,97,121,125,107,106,105,104,100,103,102,8,12,5,108,128,27,28,29,30,9,7,6,14,13,15,16,19,17,18,37,36,20,11,129,131,132,134,133,50,51,52,10,3,4,99,101,25,22,34,21,35,32,26,130,136,135,150,151,149,148,144,143,142,171,170,169,168,167,166,165,159,155,154,31,24,23,45,33,49,46,44,43,53,48,47,41,40,42,39,38,</v>
      </c>
      <c r="HT94" s="143" t="str">
        <v>1399986,1.25,0</v>
      </c>
      <c r="HU94" s="161">
        <f t="shared" si="77"/>
        <v>8</v>
      </c>
      <c r="HV94" s="161">
        <f t="shared" si="78"/>
        <v>13</v>
      </c>
      <c r="HW94" s="161">
        <f t="shared" si="79"/>
        <v>1399986</v>
      </c>
      <c r="HX94" s="161">
        <f t="shared" si="80"/>
        <v>1.25</v>
      </c>
      <c r="HY94" s="161">
        <f t="shared" si="81"/>
        <v>0</v>
      </c>
      <c r="HZ94" s="161">
        <f t="shared" si="82"/>
        <v>1399986</v>
      </c>
      <c r="IA94" s="174">
        <f t="shared" si="92"/>
        <v>99999</v>
      </c>
      <c r="IB94" s="173">
        <f t="shared" si="93"/>
        <v>99999</v>
      </c>
      <c r="IC94" s="56" t="e">
        <f t="shared" si="94"/>
        <v>#VALUE!</v>
      </c>
      <c r="ID94" s="167" t="str">
        <f t="shared" si="95"/>
        <v>-</v>
      </c>
      <c r="IE94" s="186" t="str">
        <f t="shared" si="96"/>
        <v>-</v>
      </c>
      <c r="IJ94" s="121">
        <f t="shared" si="84"/>
        <v>99999</v>
      </c>
      <c r="IK94" s="1">
        <f t="shared" si="85"/>
        <v>99999</v>
      </c>
      <c r="IL94" s="56" t="str">
        <f t="shared" si="86"/>
        <v>-</v>
      </c>
    </row>
    <row r="95" spans="1:246" ht="16" thickBot="1" x14ac:dyDescent="0.25">
      <c r="A95" s="64"/>
      <c r="B95" s="1">
        <v>90</v>
      </c>
      <c r="K95" s="9">
        <v>89</v>
      </c>
      <c r="L95" s="3">
        <v>89</v>
      </c>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81"/>
      <c r="CA95" s="281"/>
      <c r="CB95" s="281"/>
      <c r="CC95" s="281"/>
      <c r="CD95" s="281"/>
      <c r="CE95" s="281"/>
      <c r="CF95" s="281"/>
      <c r="CG95" s="281"/>
      <c r="CH95" s="281"/>
      <c r="CI95" s="281"/>
      <c r="CJ95" s="281"/>
      <c r="CK95" s="281"/>
      <c r="CL95" s="9"/>
      <c r="CM95" s="9"/>
      <c r="CN95" s="9"/>
      <c r="CO95" s="9"/>
      <c r="CP95" s="9"/>
      <c r="CQ95" s="9"/>
      <c r="CR95" s="9"/>
      <c r="CS95" s="9"/>
      <c r="CT95" s="9"/>
      <c r="CU95" s="9"/>
      <c r="CV95" s="9"/>
      <c r="CW95" s="143"/>
      <c r="CX95" s="143" t="s">
        <v>17</v>
      </c>
      <c r="CY95" s="278">
        <v>99999</v>
      </c>
      <c r="CZ95" s="278">
        <v>99999</v>
      </c>
      <c r="DA95" s="278">
        <v>99999</v>
      </c>
      <c r="DB95" s="278">
        <v>99999</v>
      </c>
      <c r="DC95" s="278">
        <v>99999</v>
      </c>
      <c r="DD95" s="278">
        <v>99999</v>
      </c>
      <c r="DE95" s="278">
        <v>99999</v>
      </c>
      <c r="DF95" s="278">
        <v>99999</v>
      </c>
      <c r="DG95" s="278">
        <v>99999</v>
      </c>
      <c r="DH95" s="278">
        <v>99999</v>
      </c>
      <c r="DI95" s="278">
        <v>99999</v>
      </c>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c r="FM95" s="278"/>
      <c r="FN95" s="278"/>
      <c r="FO95" s="278"/>
      <c r="FP95" s="278"/>
      <c r="FQ95" s="278"/>
      <c r="FR95" s="278"/>
      <c r="FS95" s="278"/>
      <c r="FT95" s="278"/>
      <c r="FU95" s="278"/>
      <c r="FV95" s="278"/>
      <c r="FW95" s="278"/>
      <c r="FX95" s="278"/>
      <c r="FY95" s="278"/>
      <c r="FZ95" s="278"/>
      <c r="GA95" s="278"/>
      <c r="GB95" s="278"/>
      <c r="GC95" s="278"/>
      <c r="GD95" s="278"/>
      <c r="GE95" s="278"/>
      <c r="GF95" s="278"/>
      <c r="GG95" s="278"/>
      <c r="GH95" s="278"/>
      <c r="GI95" s="150">
        <v>99999</v>
      </c>
      <c r="GJ95" s="150">
        <v>99999</v>
      </c>
      <c r="GK95" s="150">
        <v>99999</v>
      </c>
      <c r="GL95" s="48">
        <v>89</v>
      </c>
      <c r="GN95" s="99">
        <f t="shared" si="103"/>
        <v>312</v>
      </c>
      <c r="GO95" s="99">
        <f t="shared" si="100"/>
        <v>314</v>
      </c>
      <c r="GP95" s="50"/>
      <c r="GQ95" s="101" t="str">
        <f t="shared" si="102"/>
        <v>121</v>
      </c>
      <c r="GR95" s="104" t="str">
        <f t="shared" si="101"/>
        <v>125</v>
      </c>
      <c r="GS95" s="50">
        <f t="shared" si="97"/>
        <v>90</v>
      </c>
      <c r="GT95" s="7"/>
      <c r="GU95" s="175" t="str">
        <f t="shared" si="87"/>
        <v>1,2,98,70,68,67,66,65,60,63,64,62,61,158,156,157,177,161,160,162,176,175,174,163,164,172,173,140,141,145,146,147,137,138,139,153,69,152,55,56,54,57,127,109,110,111,112,114,113,115,116,117,118,119,120,123,122,71,126,58,59,74,72,73,75,76,77,78,79,81,80,82,83,84,85,86,87,92,95,124,96,94,93,91,88,89,90,97,121,100,125,107,106,105,104,103,102,8,12,5,108,128,27,28,29,30,9,7,6,14,13,15,16,19,17,18,37,36,20,11,129,131,132,134,133,50,51,52,10,3,4,99,101,25,22,34,21,35,32,26,130,136,135,150,151,149,148,144,143,142,171,170,169,168,167,166,165,159,155,154,31,24,23,45,33,49,46,44,43,53,48,47,41,40,42,39,38,</v>
      </c>
      <c r="GV95" s="241" t="str">
        <v>1199993.14,2.5,0</v>
      </c>
      <c r="GW95" s="101">
        <f t="shared" si="70"/>
        <v>11</v>
      </c>
      <c r="GX95" s="101">
        <f t="shared" si="71"/>
        <v>15</v>
      </c>
      <c r="GY95" s="167">
        <f t="shared" si="72"/>
        <v>1199993.1399999999</v>
      </c>
      <c r="GZ95" s="99">
        <f t="shared" si="73"/>
        <v>2.5</v>
      </c>
      <c r="HA95" s="99">
        <f t="shared" si="74"/>
        <v>0</v>
      </c>
      <c r="HB95" s="248" t="str">
        <f t="shared" si="75"/>
        <v>-</v>
      </c>
      <c r="HC95" s="49"/>
      <c r="HD95" s="246" t="str">
        <f t="shared" si="98"/>
        <v/>
      </c>
      <c r="HE95" s="50">
        <v>90</v>
      </c>
      <c r="HF95" s="173" t="str">
        <f t="shared" si="99"/>
        <v/>
      </c>
      <c r="HG95" s="101" t="str">
        <f t="shared" si="69"/>
        <v/>
      </c>
      <c r="HH95" s="267" t="str" cm="1">
        <f t="array" ref="HH95">IF(HE95&lt;=$HC$1-1,IF(HF95&lt;&gt;HF94,INDEX($M$6:$GK$185,1,HG95+1),INDEX($M$6:$GK$185,MIN(HG95,HG94)+1,MAX(HG95,HG94)+1))+IF(HF95&lt;&gt;HF96,INDEX($M$6:$GK$185,1,HG95+1),0),"")</f>
        <v/>
      </c>
      <c r="HI95" s="50" t="str">
        <f t="shared" ca="1" si="76"/>
        <v/>
      </c>
      <c r="HJ95" s="49"/>
      <c r="HK95" s="49"/>
      <c r="HL95" s="49"/>
      <c r="HM95" s="49"/>
      <c r="HP95" s="161">
        <v>90</v>
      </c>
      <c r="HQ95" s="163" t="str">
        <f t="shared" si="88"/>
        <v>,-90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5" s="164" t="str">
        <f t="shared" si="89"/>
        <v>,-90,2,98,70,68,67,66,65,60,63,64,62,61,158,156,157,177,161,160,162,176,175,174,163,164,172,173,140,141,145,146,147,137,138,139,153,69,152,55,56,54,57,127,109,110,111,112,114,113,115,116,117,118,119,120,123,122,71,126,58,59,74,72,73,75,76,77,78,79,81,80,82,83,84,85,86,87,92,95,124,96,94,93,91,88,89,1,97,121,125,107,106,105,104,100,103,102,8,12,5,108,128,27,28,29,30,9,7,6,14,13,15,16,19,17,18,37,36,20,11,129,131,132,134,133,50,51,52,10,3,4,99,101,25,22,34,21,35,32,26,130,136,135,150,151,149,148,144,143,142,171,170,169,168,167,166,165,159,155,154,31,24,23,45,33,49,46,44,43,53,48,47,41,40,42,39,38,</v>
      </c>
      <c r="HS95" s="105" t="str">
        <f t="shared" si="90"/>
        <v>90,2,98,70,68,67,66,65,60,63,64,62,61,158,156,157,177,161,160,162,176,175,174,163,164,172,173,140,141,145,146,147,137,138,139,153,69,152,55,56,54,57,127,109,110,111,112,114,113,115,116,117,118,119,120,123,122,71,126,58,59,74,72,73,75,76,77,78,79,81,80,82,83,84,85,86,87,92,95,124,96,94,93,91,88,89,1,97,121,125,107,106,105,104,100,103,102,8,12,5,108,128,27,28,29,30,9,7,6,14,13,15,16,19,17,18,37,36,20,11,129,131,132,134,133,50,51,52,10,3,4,99,101,25,22,34,21,35,32,26,130,136,135,150,151,149,148,144,143,142,171,170,169,168,167,166,165,159,155,154,31,24,23,45,33,49,46,44,43,53,48,47,41,40,42,39,38,</v>
      </c>
      <c r="HT95" s="143" t="str">
        <v>1399986,1.25,0</v>
      </c>
      <c r="HU95" s="161">
        <f t="shared" si="77"/>
        <v>8</v>
      </c>
      <c r="HV95" s="161">
        <f t="shared" si="78"/>
        <v>13</v>
      </c>
      <c r="HW95" s="161">
        <f t="shared" si="79"/>
        <v>1399986</v>
      </c>
      <c r="HX95" s="161">
        <f t="shared" si="80"/>
        <v>1.25</v>
      </c>
      <c r="HY95" s="161">
        <f t="shared" si="81"/>
        <v>0</v>
      </c>
      <c r="HZ95" s="161">
        <f t="shared" si="82"/>
        <v>1399986</v>
      </c>
      <c r="IA95" s="174">
        <f t="shared" si="92"/>
        <v>99999</v>
      </c>
      <c r="IB95" s="173">
        <f t="shared" si="93"/>
        <v>99999</v>
      </c>
      <c r="IC95" s="56" t="e">
        <f t="shared" si="94"/>
        <v>#VALUE!</v>
      </c>
      <c r="ID95" s="167" t="str">
        <f t="shared" si="95"/>
        <v>-</v>
      </c>
      <c r="IE95" s="186" t="str">
        <f t="shared" si="96"/>
        <v>-</v>
      </c>
      <c r="IJ95" s="121">
        <f t="shared" si="84"/>
        <v>99999</v>
      </c>
      <c r="IK95" s="1">
        <f t="shared" si="85"/>
        <v>99999</v>
      </c>
      <c r="IL95" s="56" t="str">
        <f t="shared" si="86"/>
        <v>-</v>
      </c>
    </row>
    <row r="96" spans="1:246" ht="16" thickBot="1" x14ac:dyDescent="0.25">
      <c r="A96" s="64"/>
      <c r="B96" s="1">
        <v>91</v>
      </c>
      <c r="K96" s="9">
        <v>90</v>
      </c>
      <c r="L96" s="3">
        <v>90</v>
      </c>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81"/>
      <c r="CA96" s="281"/>
      <c r="CB96" s="281"/>
      <c r="CC96" s="281"/>
      <c r="CD96" s="281"/>
      <c r="CE96" s="281"/>
      <c r="CF96" s="281"/>
      <c r="CG96" s="281"/>
      <c r="CH96" s="281"/>
      <c r="CI96" s="281"/>
      <c r="CJ96" s="281"/>
      <c r="CK96" s="281"/>
      <c r="CL96" s="9"/>
      <c r="CM96" s="9"/>
      <c r="CN96" s="9"/>
      <c r="CO96" s="9"/>
      <c r="CP96" s="9"/>
      <c r="CQ96" s="9"/>
      <c r="CR96" s="9"/>
      <c r="CS96" s="9"/>
      <c r="CT96" s="9"/>
      <c r="CU96" s="9"/>
      <c r="CV96" s="9"/>
      <c r="CW96" s="143"/>
      <c r="CX96" s="143"/>
      <c r="CY96" s="143" t="s">
        <v>17</v>
      </c>
      <c r="CZ96" s="278">
        <v>99999</v>
      </c>
      <c r="DA96" s="278">
        <v>99999</v>
      </c>
      <c r="DB96" s="278">
        <v>99999</v>
      </c>
      <c r="DC96" s="278">
        <v>99999</v>
      </c>
      <c r="DD96" s="278">
        <v>99999</v>
      </c>
      <c r="DE96" s="278">
        <v>99999</v>
      </c>
      <c r="DF96" s="278">
        <v>99999</v>
      </c>
      <c r="DG96" s="278">
        <v>99999</v>
      </c>
      <c r="DH96" s="278">
        <v>99999</v>
      </c>
      <c r="DI96" s="278">
        <v>99999</v>
      </c>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278"/>
      <c r="FT96" s="278"/>
      <c r="FU96" s="278"/>
      <c r="FV96" s="278"/>
      <c r="FW96" s="278"/>
      <c r="FX96" s="278"/>
      <c r="FY96" s="278"/>
      <c r="FZ96" s="278"/>
      <c r="GA96" s="278"/>
      <c r="GB96" s="278"/>
      <c r="GC96" s="278"/>
      <c r="GD96" s="278"/>
      <c r="GE96" s="278"/>
      <c r="GF96" s="278"/>
      <c r="GG96" s="278"/>
      <c r="GH96" s="278"/>
      <c r="GI96" s="150">
        <v>99999</v>
      </c>
      <c r="GJ96" s="150">
        <v>99999</v>
      </c>
      <c r="GK96" s="150">
        <v>99999</v>
      </c>
      <c r="GL96" s="48">
        <v>90</v>
      </c>
      <c r="GN96" s="99">
        <f t="shared" si="103"/>
        <v>316</v>
      </c>
      <c r="GO96" s="99">
        <f t="shared" si="100"/>
        <v>318</v>
      </c>
      <c r="GP96" s="50"/>
      <c r="GQ96" s="101" t="str">
        <f t="shared" si="102"/>
        <v>125</v>
      </c>
      <c r="GR96" s="104" t="str">
        <f t="shared" si="101"/>
        <v>107</v>
      </c>
      <c r="GS96" s="50">
        <f t="shared" si="97"/>
        <v>91</v>
      </c>
      <c r="GT96" s="7"/>
      <c r="GU96" s="175" t="str">
        <f t="shared" si="87"/>
        <v>1,2,98,70,68,67,66,65,60,63,64,62,61,158,156,157,177,161,160,162,176,175,174,163,164,172,173,140,141,145,146,147,137,138,139,153,69,152,55,56,54,57,127,109,110,111,112,114,113,115,116,117,118,119,120,123,122,71,126,58,59,74,72,73,75,76,77,78,79,81,80,82,83,84,85,86,87,92,95,124,96,94,93,91,88,89,90,97,121,125,100,107,106,105,104,103,102,8,12,5,108,128,27,28,29,30,9,7,6,14,13,15,16,19,17,18,37,36,20,11,129,131,132,134,133,50,51,52,10,3,4,99,101,25,22,34,21,35,32,26,130,136,135,150,151,149,148,144,143,142,171,170,169,168,167,166,165,159,155,154,31,24,23,45,33,49,46,44,43,53,48,47,41,40,42,39,38,</v>
      </c>
      <c r="GV96" s="241" t="str">
        <v>1199993.14,2.5,0</v>
      </c>
      <c r="GW96" s="101">
        <f t="shared" si="70"/>
        <v>11</v>
      </c>
      <c r="GX96" s="101">
        <f t="shared" si="71"/>
        <v>15</v>
      </c>
      <c r="GY96" s="167">
        <f t="shared" si="72"/>
        <v>1199993.1399999999</v>
      </c>
      <c r="GZ96" s="99">
        <f t="shared" si="73"/>
        <v>2.5</v>
      </c>
      <c r="HA96" s="99">
        <f t="shared" si="74"/>
        <v>0</v>
      </c>
      <c r="HB96" s="248" t="str">
        <f t="shared" si="75"/>
        <v>-</v>
      </c>
      <c r="HC96" s="49"/>
      <c r="HD96" s="246" t="str">
        <f t="shared" si="98"/>
        <v/>
      </c>
      <c r="HE96" s="50">
        <v>91</v>
      </c>
      <c r="HF96" s="173" t="str">
        <f t="shared" si="99"/>
        <v/>
      </c>
      <c r="HG96" s="101" t="str">
        <f t="shared" si="69"/>
        <v/>
      </c>
      <c r="HH96" s="267" t="str" cm="1">
        <f t="array" ref="HH96">IF(HE96&lt;=$HC$1-1,IF(HF96&lt;&gt;HF95,INDEX($M$6:$GK$185,1,HG96+1),INDEX($M$6:$GK$185,MIN(HG96,HG95)+1,MAX(HG96,HG95)+1))+IF(HF96&lt;&gt;HF97,INDEX($M$6:$GK$185,1,HG96+1),0),"")</f>
        <v/>
      </c>
      <c r="HI96" s="50" t="str">
        <f t="shared" ca="1" si="76"/>
        <v/>
      </c>
      <c r="HJ96" s="49"/>
      <c r="HK96" s="49"/>
      <c r="HL96" s="49"/>
      <c r="HM96" s="49"/>
      <c r="HP96" s="161">
        <v>91</v>
      </c>
      <c r="HQ96" s="163" t="str">
        <f t="shared" si="88"/>
        <v>,-91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6" s="164" t="str">
        <f t="shared" si="89"/>
        <v>,-91,2,98,70,68,67,66,65,60,63,64,62,61,158,156,157,177,161,160,162,176,175,174,163,164,172,173,140,141,145,146,147,137,138,139,153,69,152,55,56,54,57,127,109,110,111,112,114,113,115,116,117,118,119,120,123,122,71,126,58,59,74,72,73,75,76,77,78,79,81,80,82,83,84,85,86,87,92,95,124,96,94,93,1,88,89,90,97,121,125,107,106,105,104,100,103,102,8,12,5,108,128,27,28,29,30,9,7,6,14,13,15,16,19,17,18,37,36,20,11,129,131,132,134,133,50,51,52,10,3,4,99,101,25,22,34,21,35,32,26,130,136,135,150,151,149,148,144,143,142,171,170,169,168,167,166,165,159,155,154,31,24,23,45,33,49,46,44,43,53,48,47,41,40,42,39,38,</v>
      </c>
      <c r="HS96" s="105" t="str">
        <f t="shared" si="90"/>
        <v>91,2,98,70,68,67,66,65,60,63,64,62,61,158,156,157,177,161,160,162,176,175,174,163,164,172,173,140,141,145,146,147,137,138,139,153,69,152,55,56,54,57,127,109,110,111,112,114,113,115,116,117,118,119,120,123,122,71,126,58,59,74,72,73,75,76,77,78,79,81,80,82,83,84,85,86,87,92,95,124,96,94,93,1,88,89,90,97,121,125,107,106,105,104,100,103,102,8,12,5,108,128,27,28,29,30,9,7,6,14,13,15,16,19,17,18,37,36,20,11,129,131,132,134,133,50,51,52,10,3,4,99,101,25,22,34,21,35,32,26,130,136,135,150,151,149,148,144,143,142,171,170,169,168,167,166,165,159,155,154,31,24,23,45,33,49,46,44,43,53,48,47,41,40,42,39,38,</v>
      </c>
      <c r="HT96" s="143" t="str">
        <v>1399986,1.25,0</v>
      </c>
      <c r="HU96" s="161">
        <f t="shared" si="77"/>
        <v>8</v>
      </c>
      <c r="HV96" s="161">
        <f t="shared" si="78"/>
        <v>13</v>
      </c>
      <c r="HW96" s="161">
        <f t="shared" si="79"/>
        <v>1399986</v>
      </c>
      <c r="HX96" s="161">
        <f t="shared" si="80"/>
        <v>1.25</v>
      </c>
      <c r="HY96" s="161">
        <f t="shared" si="81"/>
        <v>0</v>
      </c>
      <c r="HZ96" s="161">
        <f t="shared" si="82"/>
        <v>1399986</v>
      </c>
      <c r="IA96" s="174">
        <f t="shared" si="92"/>
        <v>99999</v>
      </c>
      <c r="IB96" s="173">
        <f t="shared" si="93"/>
        <v>99999</v>
      </c>
      <c r="IC96" s="56" t="e">
        <f t="shared" si="94"/>
        <v>#VALUE!</v>
      </c>
      <c r="ID96" s="167" t="str">
        <f t="shared" si="95"/>
        <v>-</v>
      </c>
      <c r="IE96" s="186" t="str">
        <f t="shared" si="96"/>
        <v>-</v>
      </c>
      <c r="IJ96" s="121">
        <f t="shared" si="84"/>
        <v>99999</v>
      </c>
      <c r="IK96" s="1">
        <f t="shared" si="85"/>
        <v>99999</v>
      </c>
      <c r="IL96" s="56" t="str">
        <f t="shared" si="86"/>
        <v>-</v>
      </c>
    </row>
    <row r="97" spans="1:246" ht="16" thickBot="1" x14ac:dyDescent="0.25">
      <c r="A97" s="64"/>
      <c r="B97" s="1">
        <v>92</v>
      </c>
      <c r="K97" s="9">
        <v>91</v>
      </c>
      <c r="L97" s="3">
        <v>91</v>
      </c>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81"/>
      <c r="CJ97" s="281"/>
      <c r="CK97" s="281"/>
      <c r="CL97" s="9"/>
      <c r="CM97" s="9"/>
      <c r="CN97" s="9"/>
      <c r="CO97" s="9"/>
      <c r="CP97" s="9"/>
      <c r="CQ97" s="9"/>
      <c r="CR97" s="9"/>
      <c r="CS97" s="9"/>
      <c r="CT97" s="9"/>
      <c r="CU97" s="9"/>
      <c r="CV97" s="9"/>
      <c r="CW97" s="9"/>
      <c r="CX97" s="143"/>
      <c r="CY97" s="143"/>
      <c r="CZ97" s="143" t="s">
        <v>17</v>
      </c>
      <c r="DA97" s="278">
        <v>99999</v>
      </c>
      <c r="DB97" s="278">
        <v>99999</v>
      </c>
      <c r="DC97" s="278">
        <v>99999</v>
      </c>
      <c r="DD97" s="278">
        <v>99999</v>
      </c>
      <c r="DE97" s="278">
        <v>99999</v>
      </c>
      <c r="DF97" s="278">
        <v>99999</v>
      </c>
      <c r="DG97" s="278">
        <v>99999</v>
      </c>
      <c r="DH97" s="278">
        <v>99999</v>
      </c>
      <c r="DI97" s="278">
        <v>99999</v>
      </c>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c r="FM97" s="278"/>
      <c r="FN97" s="278"/>
      <c r="FO97" s="278"/>
      <c r="FP97" s="278"/>
      <c r="FQ97" s="278"/>
      <c r="FR97" s="278"/>
      <c r="FS97" s="278"/>
      <c r="FT97" s="278"/>
      <c r="FU97" s="278"/>
      <c r="FV97" s="278"/>
      <c r="FW97" s="278"/>
      <c r="FX97" s="278"/>
      <c r="FY97" s="278"/>
      <c r="FZ97" s="278"/>
      <c r="GA97" s="278"/>
      <c r="GB97" s="278"/>
      <c r="GC97" s="278"/>
      <c r="GD97" s="278"/>
      <c r="GE97" s="278"/>
      <c r="GF97" s="278"/>
      <c r="GG97" s="278"/>
      <c r="GH97" s="278"/>
      <c r="GI97" s="150">
        <v>99999</v>
      </c>
      <c r="GJ97" s="150">
        <v>99999</v>
      </c>
      <c r="GK97" s="150">
        <v>99999</v>
      </c>
      <c r="GL97" s="48">
        <v>91</v>
      </c>
      <c r="GN97" s="99">
        <f t="shared" si="103"/>
        <v>320</v>
      </c>
      <c r="GO97" s="99">
        <f t="shared" si="100"/>
        <v>322</v>
      </c>
      <c r="GP97" s="50"/>
      <c r="GQ97" s="101" t="str">
        <f t="shared" si="102"/>
        <v>107</v>
      </c>
      <c r="GR97" s="104" t="str">
        <f t="shared" si="101"/>
        <v>106</v>
      </c>
      <c r="GS97" s="50">
        <f t="shared" si="97"/>
        <v>92</v>
      </c>
      <c r="GT97" s="7"/>
      <c r="GU97" s="175" t="str">
        <f t="shared" si="87"/>
        <v>1,2,98,70,68,67,66,65,60,63,64,62,61,158,156,157,177,161,160,162,176,175,174,163,164,172,173,140,141,145,146,147,137,138,139,153,69,152,55,56,54,57,127,109,110,111,112,114,113,115,116,117,118,119,120,123,122,71,126,58,59,74,72,73,75,76,77,78,79,81,80,82,83,84,85,86,87,92,95,124,96,94,93,91,88,89,90,97,121,125,107,100,106,105,104,103,102,8,12,5,108,128,27,28,29,30,9,7,6,14,13,15,16,19,17,18,37,36,20,11,129,131,132,134,133,50,51,52,10,3,4,99,101,25,22,34,21,35,32,26,130,136,135,150,151,149,148,144,143,142,171,170,169,168,167,166,165,159,155,154,31,24,23,45,33,49,46,44,43,53,48,47,41,40,42,39,38,</v>
      </c>
      <c r="GV97" s="241" t="str">
        <v>1199993.14,2.5,0</v>
      </c>
      <c r="GW97" s="101">
        <f t="shared" si="70"/>
        <v>11</v>
      </c>
      <c r="GX97" s="101">
        <f t="shared" si="71"/>
        <v>15</v>
      </c>
      <c r="GY97" s="167">
        <f t="shared" si="72"/>
        <v>1199993.1399999999</v>
      </c>
      <c r="GZ97" s="99">
        <f t="shared" si="73"/>
        <v>2.5</v>
      </c>
      <c r="HA97" s="99">
        <f t="shared" si="74"/>
        <v>0</v>
      </c>
      <c r="HB97" s="248" t="str">
        <f t="shared" si="75"/>
        <v>-</v>
      </c>
      <c r="HC97" s="49"/>
      <c r="HD97" s="246" t="str">
        <f t="shared" si="98"/>
        <v/>
      </c>
      <c r="HE97" s="50">
        <v>92</v>
      </c>
      <c r="HF97" s="173" t="str">
        <f t="shared" si="99"/>
        <v/>
      </c>
      <c r="HG97" s="101" t="str">
        <f t="shared" si="69"/>
        <v/>
      </c>
      <c r="HH97" s="267" t="str" cm="1">
        <f t="array" ref="HH97">IF(HE97&lt;=$HC$1-1,IF(HF97&lt;&gt;HF96,INDEX($M$6:$GK$185,1,HG97+1),INDEX($M$6:$GK$185,MIN(HG97,HG96)+1,MAX(HG97,HG96)+1))+IF(HF97&lt;&gt;HF98,INDEX($M$6:$GK$185,1,HG97+1),0),"")</f>
        <v/>
      </c>
      <c r="HI97" s="50" t="str">
        <f t="shared" ca="1" si="76"/>
        <v/>
      </c>
      <c r="HJ97" s="49"/>
      <c r="HK97" s="49"/>
      <c r="HL97" s="49"/>
      <c r="HM97" s="49"/>
      <c r="HP97" s="161">
        <v>92</v>
      </c>
      <c r="HQ97" s="163" t="str">
        <f t="shared" si="88"/>
        <v>,-92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7" s="164" t="str">
        <f t="shared" si="89"/>
        <v>,-92,2,98,70,68,67,66,65,60,63,64,62,61,158,156,157,177,161,160,162,176,175,174,163,164,172,173,140,141,145,146,147,137,138,139,153,69,152,55,56,54,57,127,109,110,111,112,114,113,115,116,117,118,119,120,123,122,71,126,58,59,74,72,73,75,76,77,78,79,81,80,82,83,84,85,86,87,1,95,124,96,94,93,91,88,89,90,97,121,125,107,106,105,104,100,103,102,8,12,5,108,128,27,28,29,30,9,7,6,14,13,15,16,19,17,18,37,36,20,11,129,131,132,134,133,50,51,52,10,3,4,99,101,25,22,34,21,35,32,26,130,136,135,150,151,149,148,144,143,142,171,170,169,168,167,166,165,159,155,154,31,24,23,45,33,49,46,44,43,53,48,47,41,40,42,39,38,</v>
      </c>
      <c r="HS97" s="105" t="str">
        <f t="shared" si="90"/>
        <v>92,2,98,70,68,67,66,65,60,63,64,62,61,158,156,157,177,161,160,162,176,175,174,163,164,172,173,140,141,145,146,147,137,138,139,153,69,152,55,56,54,57,127,109,110,111,112,114,113,115,116,117,118,119,120,123,122,71,126,58,59,74,72,73,75,76,77,78,79,81,80,82,83,84,85,86,87,1,95,124,96,94,93,91,88,89,90,97,121,125,107,106,105,104,100,103,102,8,12,5,108,128,27,28,29,30,9,7,6,14,13,15,16,19,17,18,37,36,20,11,129,131,132,134,133,50,51,52,10,3,4,99,101,25,22,34,21,35,32,26,130,136,135,150,151,149,148,144,143,142,171,170,169,168,167,166,165,159,155,154,31,24,23,45,33,49,46,44,43,53,48,47,41,40,42,39,38,</v>
      </c>
      <c r="HT97" s="143" t="str">
        <v>1399986,1.25,0</v>
      </c>
      <c r="HU97" s="161">
        <f t="shared" si="77"/>
        <v>8</v>
      </c>
      <c r="HV97" s="161">
        <f t="shared" si="78"/>
        <v>13</v>
      </c>
      <c r="HW97" s="161">
        <f t="shared" si="79"/>
        <v>1399986</v>
      </c>
      <c r="HX97" s="161">
        <f t="shared" si="80"/>
        <v>1.25</v>
      </c>
      <c r="HY97" s="161">
        <f t="shared" si="81"/>
        <v>0</v>
      </c>
      <c r="HZ97" s="161">
        <f t="shared" si="82"/>
        <v>1399986</v>
      </c>
      <c r="IA97" s="174">
        <f t="shared" si="92"/>
        <v>99999</v>
      </c>
      <c r="IB97" s="173">
        <f t="shared" si="93"/>
        <v>99999</v>
      </c>
      <c r="IC97" s="56" t="e">
        <f t="shared" si="94"/>
        <v>#VALUE!</v>
      </c>
      <c r="ID97" s="167" t="str">
        <f t="shared" si="95"/>
        <v>-</v>
      </c>
      <c r="IE97" s="186" t="str">
        <f t="shared" si="96"/>
        <v>-</v>
      </c>
      <c r="IJ97" s="121">
        <f t="shared" si="84"/>
        <v>99999</v>
      </c>
      <c r="IK97" s="1">
        <f t="shared" si="85"/>
        <v>99999</v>
      </c>
      <c r="IL97" s="56" t="str">
        <f t="shared" si="86"/>
        <v>-</v>
      </c>
    </row>
    <row r="98" spans="1:246" ht="16" thickBot="1" x14ac:dyDescent="0.25">
      <c r="A98" s="64"/>
      <c r="B98" s="1">
        <v>93</v>
      </c>
      <c r="K98" s="9">
        <v>92</v>
      </c>
      <c r="L98" s="3">
        <v>92</v>
      </c>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81"/>
      <c r="CJ98" s="281"/>
      <c r="CK98" s="281"/>
      <c r="CL98" s="9"/>
      <c r="CM98" s="9"/>
      <c r="CN98" s="9"/>
      <c r="CO98" s="9"/>
      <c r="CP98" s="9"/>
      <c r="CQ98" s="9"/>
      <c r="CR98" s="9"/>
      <c r="CS98" s="9"/>
      <c r="CT98" s="9"/>
      <c r="CU98" s="9"/>
      <c r="CV98" s="9"/>
      <c r="CW98" s="9"/>
      <c r="CX98" s="143"/>
      <c r="CY98" s="143"/>
      <c r="CZ98" s="143"/>
      <c r="DA98" s="143" t="s">
        <v>17</v>
      </c>
      <c r="DB98" s="278">
        <v>99999</v>
      </c>
      <c r="DC98" s="278">
        <v>99999</v>
      </c>
      <c r="DD98" s="278">
        <v>99999</v>
      </c>
      <c r="DE98" s="278">
        <v>99999</v>
      </c>
      <c r="DF98" s="278">
        <v>99999</v>
      </c>
      <c r="DG98" s="278">
        <v>99999</v>
      </c>
      <c r="DH98" s="278">
        <v>99999</v>
      </c>
      <c r="DI98" s="278">
        <v>99999</v>
      </c>
      <c r="DJ98" s="278"/>
      <c r="DK98" s="278"/>
      <c r="DL98" s="278"/>
      <c r="DM98" s="278"/>
      <c r="DN98" s="278"/>
      <c r="DO98" s="278"/>
      <c r="DP98" s="278"/>
      <c r="DQ98" s="278"/>
      <c r="DR98" s="278"/>
      <c r="DS98" s="278"/>
      <c r="DT98" s="278"/>
      <c r="DU98" s="278"/>
      <c r="DV98" s="278"/>
      <c r="DW98" s="278"/>
      <c r="DX98" s="278"/>
      <c r="DY98" s="278"/>
      <c r="DZ98" s="278"/>
      <c r="EA98" s="278"/>
      <c r="EB98" s="278"/>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G98" s="278"/>
      <c r="FH98" s="278"/>
      <c r="FI98" s="278"/>
      <c r="FJ98" s="278"/>
      <c r="FK98" s="278"/>
      <c r="FL98" s="278"/>
      <c r="FM98" s="278"/>
      <c r="FN98" s="278"/>
      <c r="FO98" s="278"/>
      <c r="FP98" s="278"/>
      <c r="FQ98" s="278"/>
      <c r="FR98" s="278"/>
      <c r="FS98" s="278"/>
      <c r="FT98" s="278"/>
      <c r="FU98" s="278"/>
      <c r="FV98" s="278"/>
      <c r="FW98" s="278"/>
      <c r="FX98" s="278"/>
      <c r="FY98" s="278"/>
      <c r="FZ98" s="278"/>
      <c r="GA98" s="278"/>
      <c r="GB98" s="278"/>
      <c r="GC98" s="278"/>
      <c r="GD98" s="278"/>
      <c r="GE98" s="278"/>
      <c r="GF98" s="278"/>
      <c r="GG98" s="278"/>
      <c r="GH98" s="278"/>
      <c r="GI98" s="150">
        <v>99999</v>
      </c>
      <c r="GJ98" s="150">
        <v>99999</v>
      </c>
      <c r="GK98" s="150">
        <v>99999</v>
      </c>
      <c r="GL98" s="48">
        <v>92</v>
      </c>
      <c r="GN98" s="99">
        <f t="shared" si="103"/>
        <v>324</v>
      </c>
      <c r="GO98" s="99">
        <f t="shared" si="100"/>
        <v>326</v>
      </c>
      <c r="GP98" s="50"/>
      <c r="GQ98" s="101" t="str">
        <f t="shared" si="102"/>
        <v>106</v>
      </c>
      <c r="GR98" s="104" t="str">
        <f t="shared" si="101"/>
        <v>105</v>
      </c>
      <c r="GS98" s="50">
        <f t="shared" si="97"/>
        <v>93</v>
      </c>
      <c r="GT98" s="7"/>
      <c r="GU98" s="175" t="str">
        <f t="shared" si="87"/>
        <v>1,2,98,70,68,67,66,65,60,63,64,62,61,158,156,157,177,161,160,162,176,175,174,163,164,172,173,140,141,145,146,147,137,138,139,153,69,152,55,56,54,57,127,109,110,111,112,114,113,115,116,117,118,119,120,123,122,71,126,58,59,74,72,73,75,76,77,78,79,81,80,82,83,84,85,86,87,92,95,124,96,94,93,91,88,89,90,97,121,125,107,106,100,105,104,103,102,8,12,5,108,128,27,28,29,30,9,7,6,14,13,15,16,19,17,18,37,36,20,11,129,131,132,134,133,50,51,52,10,3,4,99,101,25,22,34,21,35,32,26,130,136,135,150,151,149,148,144,143,142,171,170,169,168,167,166,165,159,155,154,31,24,23,45,33,49,46,44,43,53,48,47,41,40,42,39,38,</v>
      </c>
      <c r="GV98" s="241" t="str">
        <v>1199993.14,2.5,0</v>
      </c>
      <c r="GW98" s="101">
        <f t="shared" si="70"/>
        <v>11</v>
      </c>
      <c r="GX98" s="101">
        <f t="shared" si="71"/>
        <v>15</v>
      </c>
      <c r="GY98" s="167">
        <f t="shared" si="72"/>
        <v>1199993.1399999999</v>
      </c>
      <c r="GZ98" s="99">
        <f t="shared" si="73"/>
        <v>2.5</v>
      </c>
      <c r="HA98" s="99">
        <f t="shared" si="74"/>
        <v>0</v>
      </c>
      <c r="HB98" s="248" t="str">
        <f t="shared" si="75"/>
        <v>-</v>
      </c>
      <c r="HC98" s="49"/>
      <c r="HD98" s="246" t="str">
        <f t="shared" si="98"/>
        <v/>
      </c>
      <c r="HE98" s="50">
        <v>93</v>
      </c>
      <c r="HF98" s="173" t="str">
        <f t="shared" si="99"/>
        <v/>
      </c>
      <c r="HG98" s="101" t="str">
        <f t="shared" si="69"/>
        <v/>
      </c>
      <c r="HH98" s="267" t="str" cm="1">
        <f t="array" ref="HH98">IF(HE98&lt;=$HC$1-1,IF(HF98&lt;&gt;HF97,INDEX($M$6:$GK$185,1,HG98+1),INDEX($M$6:$GK$185,MIN(HG98,HG97)+1,MAX(HG98,HG97)+1))+IF(HF98&lt;&gt;HF99,INDEX($M$6:$GK$185,1,HG98+1),0),"")</f>
        <v/>
      </c>
      <c r="HI98" s="50" t="str">
        <f t="shared" ca="1" si="76"/>
        <v/>
      </c>
      <c r="HJ98" s="49"/>
      <c r="HK98" s="49"/>
      <c r="HL98" s="49"/>
      <c r="HM98" s="49"/>
      <c r="HP98" s="161">
        <v>93</v>
      </c>
      <c r="HQ98" s="163" t="str">
        <f t="shared" si="88"/>
        <v>,-93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8" s="164" t="str">
        <f t="shared" si="89"/>
        <v>,-93,2,98,70,68,67,66,65,60,63,64,62,61,158,156,157,177,161,160,162,176,175,174,163,164,172,173,140,141,145,146,147,137,138,139,153,69,152,55,56,54,57,127,109,110,111,112,114,113,115,116,117,118,119,120,123,122,71,126,58,59,74,72,73,75,76,77,78,79,81,80,82,83,84,85,86,87,92,95,124,96,94,1,91,88,89,90,97,121,125,107,106,105,104,100,103,102,8,12,5,108,128,27,28,29,30,9,7,6,14,13,15,16,19,17,18,37,36,20,11,129,131,132,134,133,50,51,52,10,3,4,99,101,25,22,34,21,35,32,26,130,136,135,150,151,149,148,144,143,142,171,170,169,168,167,166,165,159,155,154,31,24,23,45,33,49,46,44,43,53,48,47,41,40,42,39,38,</v>
      </c>
      <c r="HS98" s="105" t="str">
        <f t="shared" si="90"/>
        <v>93,2,98,70,68,67,66,65,60,63,64,62,61,158,156,157,177,161,160,162,176,175,174,163,164,172,173,140,141,145,146,147,137,138,139,153,69,152,55,56,54,57,127,109,110,111,112,114,113,115,116,117,118,119,120,123,122,71,126,58,59,74,72,73,75,76,77,78,79,81,80,82,83,84,85,86,87,92,95,124,96,94,1,91,88,89,90,97,121,125,107,106,105,104,100,103,102,8,12,5,108,128,27,28,29,30,9,7,6,14,13,15,16,19,17,18,37,36,20,11,129,131,132,134,133,50,51,52,10,3,4,99,101,25,22,34,21,35,32,26,130,136,135,150,151,149,148,144,143,142,171,170,169,168,167,166,165,159,155,154,31,24,23,45,33,49,46,44,43,53,48,47,41,40,42,39,38,</v>
      </c>
      <c r="HT98" s="143" t="str">
        <v>1399986,1.25,0</v>
      </c>
      <c r="HU98" s="161">
        <f t="shared" si="77"/>
        <v>8</v>
      </c>
      <c r="HV98" s="161">
        <f t="shared" si="78"/>
        <v>13</v>
      </c>
      <c r="HW98" s="161">
        <f t="shared" si="79"/>
        <v>1399986</v>
      </c>
      <c r="HX98" s="161">
        <f t="shared" si="80"/>
        <v>1.25</v>
      </c>
      <c r="HY98" s="161">
        <f t="shared" si="81"/>
        <v>0</v>
      </c>
      <c r="HZ98" s="161">
        <f t="shared" si="82"/>
        <v>1399986</v>
      </c>
      <c r="IA98" s="174">
        <f t="shared" si="92"/>
        <v>99999</v>
      </c>
      <c r="IB98" s="173">
        <f t="shared" si="93"/>
        <v>99999</v>
      </c>
      <c r="IC98" s="56" t="e">
        <f t="shared" si="94"/>
        <v>#VALUE!</v>
      </c>
      <c r="ID98" s="167" t="str">
        <f t="shared" si="95"/>
        <v>-</v>
      </c>
      <c r="IE98" s="186" t="str">
        <f t="shared" si="96"/>
        <v>-</v>
      </c>
      <c r="IJ98" s="121">
        <f t="shared" si="84"/>
        <v>99999</v>
      </c>
      <c r="IK98" s="1">
        <f t="shared" si="85"/>
        <v>99999</v>
      </c>
      <c r="IL98" s="56" t="str">
        <f t="shared" si="86"/>
        <v>-</v>
      </c>
    </row>
    <row r="99" spans="1:246" ht="16" thickBot="1" x14ac:dyDescent="0.25">
      <c r="A99" s="64"/>
      <c r="B99" s="1">
        <v>94</v>
      </c>
      <c r="K99" s="9">
        <v>93</v>
      </c>
      <c r="L99" s="3">
        <v>93</v>
      </c>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81"/>
      <c r="CA99" s="281"/>
      <c r="CB99" s="281"/>
      <c r="CC99" s="281"/>
      <c r="CD99" s="281"/>
      <c r="CE99" s="281"/>
      <c r="CF99" s="281"/>
      <c r="CG99" s="281"/>
      <c r="CH99" s="281"/>
      <c r="CI99" s="281"/>
      <c r="CJ99" s="281"/>
      <c r="CK99" s="281"/>
      <c r="CL99" s="9"/>
      <c r="CM99" s="9"/>
      <c r="CN99" s="9"/>
      <c r="CO99" s="9"/>
      <c r="CP99" s="9"/>
      <c r="CQ99" s="9"/>
      <c r="CR99" s="9"/>
      <c r="CS99" s="9"/>
      <c r="CT99" s="9"/>
      <c r="CU99" s="9"/>
      <c r="CV99" s="9"/>
      <c r="CW99" s="9"/>
      <c r="CX99" s="9"/>
      <c r="CY99" s="9"/>
      <c r="CZ99" s="143"/>
      <c r="DA99" s="143"/>
      <c r="DB99" s="143" t="s">
        <v>17</v>
      </c>
      <c r="DC99" s="278">
        <v>99999</v>
      </c>
      <c r="DD99" s="278">
        <v>99999</v>
      </c>
      <c r="DE99" s="278">
        <v>99999</v>
      </c>
      <c r="DF99" s="278">
        <v>99999</v>
      </c>
      <c r="DG99" s="278">
        <v>99999</v>
      </c>
      <c r="DH99" s="278">
        <v>99999</v>
      </c>
      <c r="DI99" s="278">
        <v>99999</v>
      </c>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c r="FM99" s="278"/>
      <c r="FN99" s="278"/>
      <c r="FO99" s="278"/>
      <c r="FP99" s="278"/>
      <c r="FQ99" s="278"/>
      <c r="FR99" s="278"/>
      <c r="FS99" s="278"/>
      <c r="FT99" s="278"/>
      <c r="FU99" s="278"/>
      <c r="FV99" s="278"/>
      <c r="FW99" s="278"/>
      <c r="FX99" s="278"/>
      <c r="FY99" s="278"/>
      <c r="FZ99" s="278"/>
      <c r="GA99" s="278"/>
      <c r="GB99" s="278"/>
      <c r="GC99" s="278"/>
      <c r="GD99" s="278"/>
      <c r="GE99" s="278"/>
      <c r="GF99" s="278"/>
      <c r="GG99" s="278"/>
      <c r="GH99" s="278"/>
      <c r="GI99" s="150">
        <v>99999</v>
      </c>
      <c r="GJ99" s="150">
        <v>99999</v>
      </c>
      <c r="GK99" s="150">
        <v>99999</v>
      </c>
      <c r="GL99" s="48">
        <v>93</v>
      </c>
      <c r="GN99" s="99">
        <f t="shared" si="103"/>
        <v>328</v>
      </c>
      <c r="GO99" s="99">
        <f t="shared" si="100"/>
        <v>330</v>
      </c>
      <c r="GP99" s="50"/>
      <c r="GQ99" s="101" t="str">
        <f t="shared" si="102"/>
        <v>105</v>
      </c>
      <c r="GR99" s="104" t="str">
        <f t="shared" si="101"/>
        <v>104</v>
      </c>
      <c r="GS99" s="50">
        <f t="shared" si="97"/>
        <v>94</v>
      </c>
      <c r="GT99" s="7"/>
      <c r="GU99" s="175" t="str">
        <f t="shared" si="87"/>
        <v>1,2,98,70,68,67,66,65,60,63,64,62,61,158,156,157,177,161,160,162,176,175,174,163,164,172,173,140,141,145,146,147,137,138,139,153,69,152,55,56,54,57,127,109,110,111,112,114,113,115,116,117,118,119,120,123,122,71,126,58,59,74,72,73,75,76,77,78,79,81,80,82,83,84,85,86,87,92,95,124,96,94,93,91,88,89,90,97,121,125,107,106,105,100,104,103,102,8,12,5,108,128,27,28,29,30,9,7,6,14,13,15,16,19,17,18,37,36,20,11,129,131,132,134,133,50,51,52,10,3,4,99,101,25,22,34,21,35,32,26,130,136,135,150,151,149,148,144,143,142,171,170,169,168,167,166,165,159,155,154,31,24,23,45,33,49,46,44,43,53,48,47,41,40,42,39,38,</v>
      </c>
      <c r="GV99" s="241" t="str">
        <v>1199993.14,2.5,0</v>
      </c>
      <c r="GW99" s="101">
        <f t="shared" si="70"/>
        <v>11</v>
      </c>
      <c r="GX99" s="101">
        <f t="shared" si="71"/>
        <v>15</v>
      </c>
      <c r="GY99" s="167">
        <f t="shared" si="72"/>
        <v>1199993.1399999999</v>
      </c>
      <c r="GZ99" s="99">
        <f t="shared" si="73"/>
        <v>2.5</v>
      </c>
      <c r="HA99" s="99">
        <f t="shared" si="74"/>
        <v>0</v>
      </c>
      <c r="HB99" s="248" t="str">
        <f t="shared" si="75"/>
        <v>-</v>
      </c>
      <c r="HC99" s="49"/>
      <c r="HD99" s="246" t="str">
        <f t="shared" si="98"/>
        <v/>
      </c>
      <c r="HE99" s="50">
        <v>94</v>
      </c>
      <c r="HF99" s="173" t="str">
        <f t="shared" si="99"/>
        <v/>
      </c>
      <c r="HG99" s="101" t="str">
        <f t="shared" si="69"/>
        <v/>
      </c>
      <c r="HH99" s="267" t="str" cm="1">
        <f t="array" ref="HH99">IF(HE99&lt;=$HC$1-1,IF(HF99&lt;&gt;HF98,INDEX($M$6:$GK$185,1,HG99+1),INDEX($M$6:$GK$185,MIN(HG99,HG98)+1,MAX(HG99,HG98)+1))+IF(HF99&lt;&gt;HF100,INDEX($M$6:$GK$185,1,HG99+1),0),"")</f>
        <v/>
      </c>
      <c r="HI99" s="50" t="str">
        <f t="shared" ca="1" si="76"/>
        <v/>
      </c>
      <c r="HJ99" s="49"/>
      <c r="HK99" s="49"/>
      <c r="HL99" s="49"/>
      <c r="HM99" s="49"/>
      <c r="HP99" s="161">
        <v>94</v>
      </c>
      <c r="HQ99" s="163" t="str">
        <f t="shared" si="88"/>
        <v>,-94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99" s="164" t="str">
        <f t="shared" si="89"/>
        <v>,-94,2,98,70,68,67,66,65,60,63,64,62,61,158,156,157,177,161,160,162,176,175,174,163,164,172,173,140,141,145,146,147,137,138,139,153,69,152,55,56,54,57,127,109,110,111,112,114,113,115,116,117,118,119,120,123,122,71,126,58,59,74,72,73,75,76,77,78,79,81,80,82,83,84,85,86,87,92,95,124,96,1,93,91,88,89,90,97,121,125,107,106,105,104,100,103,102,8,12,5,108,128,27,28,29,30,9,7,6,14,13,15,16,19,17,18,37,36,20,11,129,131,132,134,133,50,51,52,10,3,4,99,101,25,22,34,21,35,32,26,130,136,135,150,151,149,148,144,143,142,171,170,169,168,167,166,165,159,155,154,31,24,23,45,33,49,46,44,43,53,48,47,41,40,42,39,38,</v>
      </c>
      <c r="HS99" s="105" t="str">
        <f t="shared" si="90"/>
        <v>94,2,98,70,68,67,66,65,60,63,64,62,61,158,156,157,177,161,160,162,176,175,174,163,164,172,173,140,141,145,146,147,137,138,139,153,69,152,55,56,54,57,127,109,110,111,112,114,113,115,116,117,118,119,120,123,122,71,126,58,59,74,72,73,75,76,77,78,79,81,80,82,83,84,85,86,87,92,95,124,96,1,93,91,88,89,90,97,121,125,107,106,105,104,100,103,102,8,12,5,108,128,27,28,29,30,9,7,6,14,13,15,16,19,17,18,37,36,20,11,129,131,132,134,133,50,51,52,10,3,4,99,101,25,22,34,21,35,32,26,130,136,135,150,151,149,148,144,143,142,171,170,169,168,167,166,165,159,155,154,31,24,23,45,33,49,46,44,43,53,48,47,41,40,42,39,38,</v>
      </c>
      <c r="HT99" s="143" t="str">
        <v>1399986,1.25,0</v>
      </c>
      <c r="HU99" s="161">
        <f t="shared" si="77"/>
        <v>8</v>
      </c>
      <c r="HV99" s="161">
        <f t="shared" si="78"/>
        <v>13</v>
      </c>
      <c r="HW99" s="161">
        <f t="shared" si="79"/>
        <v>1399986</v>
      </c>
      <c r="HX99" s="161">
        <f t="shared" si="80"/>
        <v>1.25</v>
      </c>
      <c r="HY99" s="161">
        <f t="shared" si="81"/>
        <v>0</v>
      </c>
      <c r="HZ99" s="161">
        <f t="shared" si="82"/>
        <v>1399986</v>
      </c>
      <c r="IA99" s="174">
        <f t="shared" si="92"/>
        <v>99999</v>
      </c>
      <c r="IB99" s="173">
        <f t="shared" si="93"/>
        <v>99999</v>
      </c>
      <c r="IC99" s="56" t="e">
        <f t="shared" si="94"/>
        <v>#VALUE!</v>
      </c>
      <c r="ID99" s="167" t="str">
        <f t="shared" si="95"/>
        <v>-</v>
      </c>
      <c r="IE99" s="186" t="str">
        <f t="shared" si="96"/>
        <v>-</v>
      </c>
      <c r="IJ99" s="121">
        <f t="shared" si="84"/>
        <v>99999</v>
      </c>
      <c r="IK99" s="1">
        <f t="shared" si="85"/>
        <v>99999</v>
      </c>
      <c r="IL99" s="56" t="str">
        <f t="shared" si="86"/>
        <v>-</v>
      </c>
    </row>
    <row r="100" spans="1:246" ht="16" thickBot="1" x14ac:dyDescent="0.25">
      <c r="A100" s="64"/>
      <c r="B100" s="1">
        <v>95</v>
      </c>
      <c r="K100" s="9">
        <v>94</v>
      </c>
      <c r="L100" s="3">
        <v>94</v>
      </c>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c r="CK100" s="281"/>
      <c r="CL100" s="9"/>
      <c r="CM100" s="9"/>
      <c r="CN100" s="9"/>
      <c r="CO100" s="9"/>
      <c r="CP100" s="9"/>
      <c r="CQ100" s="9"/>
      <c r="CR100" s="9"/>
      <c r="CS100" s="9"/>
      <c r="CT100" s="9"/>
      <c r="CU100" s="9"/>
      <c r="CV100" s="9"/>
      <c r="CW100" s="9"/>
      <c r="CX100" s="9"/>
      <c r="CY100" s="9"/>
      <c r="CZ100" s="9"/>
      <c r="DA100" s="9"/>
      <c r="DB100" s="143"/>
      <c r="DC100" s="143" t="s">
        <v>17</v>
      </c>
      <c r="DD100" s="278">
        <v>99999</v>
      </c>
      <c r="DE100" s="278">
        <v>99999</v>
      </c>
      <c r="DF100" s="278">
        <v>99999</v>
      </c>
      <c r="DG100" s="278">
        <v>99999</v>
      </c>
      <c r="DH100" s="278">
        <v>99999</v>
      </c>
      <c r="DI100" s="278">
        <v>99999</v>
      </c>
      <c r="DJ100" s="278"/>
      <c r="DK100" s="278"/>
      <c r="DL100" s="278"/>
      <c r="DM100" s="278"/>
      <c r="DN100" s="278"/>
      <c r="DO100" s="278"/>
      <c r="DP100" s="278"/>
      <c r="DQ100" s="278"/>
      <c r="DR100" s="278"/>
      <c r="DS100" s="278"/>
      <c r="DT100" s="278"/>
      <c r="DU100" s="278"/>
      <c r="DV100" s="278"/>
      <c r="DW100" s="278"/>
      <c r="DX100" s="278"/>
      <c r="DY100" s="278"/>
      <c r="DZ100" s="278"/>
      <c r="EA100" s="278"/>
      <c r="EB100" s="278"/>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G100" s="278"/>
      <c r="FH100" s="278"/>
      <c r="FI100" s="278"/>
      <c r="FJ100" s="278"/>
      <c r="FK100" s="278"/>
      <c r="FL100" s="278"/>
      <c r="FM100" s="278"/>
      <c r="FN100" s="278"/>
      <c r="FO100" s="278"/>
      <c r="FP100" s="278"/>
      <c r="FQ100" s="278"/>
      <c r="FR100" s="278"/>
      <c r="FS100" s="278"/>
      <c r="FT100" s="278"/>
      <c r="FU100" s="278"/>
      <c r="FV100" s="278"/>
      <c r="FW100" s="278"/>
      <c r="FX100" s="278"/>
      <c r="FY100" s="278"/>
      <c r="FZ100" s="278"/>
      <c r="GA100" s="278"/>
      <c r="GB100" s="278"/>
      <c r="GC100" s="278"/>
      <c r="GD100" s="278"/>
      <c r="GE100" s="278"/>
      <c r="GF100" s="278"/>
      <c r="GG100" s="278"/>
      <c r="GH100" s="278"/>
      <c r="GI100" s="150">
        <v>99999</v>
      </c>
      <c r="GJ100" s="150">
        <v>99999</v>
      </c>
      <c r="GK100" s="150">
        <v>99999</v>
      </c>
      <c r="GL100" s="48">
        <v>94</v>
      </c>
      <c r="GN100" s="99">
        <f t="shared" si="103"/>
        <v>332</v>
      </c>
      <c r="GO100" s="99">
        <f t="shared" si="100"/>
        <v>334</v>
      </c>
      <c r="GP100" s="50"/>
      <c r="GQ100" s="101" t="str">
        <f t="shared" si="102"/>
        <v>104</v>
      </c>
      <c r="GR100" s="104" t="str">
        <f t="shared" si="101"/>
        <v>103</v>
      </c>
      <c r="GS100" s="50">
        <f t="shared" si="97"/>
        <v>95</v>
      </c>
      <c r="GT100" s="7"/>
      <c r="GU100" s="175" t="str">
        <f t="shared" si="87"/>
        <v>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GV100" s="241" t="str">
        <v>1199993.14,2.5,0</v>
      </c>
      <c r="GW100" s="101">
        <f t="shared" si="70"/>
        <v>11</v>
      </c>
      <c r="GX100" s="101">
        <f t="shared" si="71"/>
        <v>15</v>
      </c>
      <c r="GY100" s="167">
        <f t="shared" si="72"/>
        <v>1199993.1399999999</v>
      </c>
      <c r="GZ100" s="99">
        <f t="shared" si="73"/>
        <v>2.5</v>
      </c>
      <c r="HA100" s="99">
        <f t="shared" si="74"/>
        <v>0</v>
      </c>
      <c r="HB100" s="248" t="str">
        <f t="shared" si="75"/>
        <v>-</v>
      </c>
      <c r="HC100" s="49"/>
      <c r="HD100" s="246" t="str">
        <f t="shared" si="98"/>
        <v/>
      </c>
      <c r="HE100" s="50">
        <v>95</v>
      </c>
      <c r="HF100" s="173" t="str">
        <f t="shared" si="99"/>
        <v/>
      </c>
      <c r="HG100" s="101" t="str">
        <f t="shared" si="69"/>
        <v/>
      </c>
      <c r="HH100" s="267" t="str" cm="1">
        <f t="array" ref="HH100">IF(HE100&lt;=$HC$1-1,IF(HF100&lt;&gt;HF99,INDEX($M$6:$GK$185,1,HG100+1),INDEX($M$6:$GK$185,MIN(HG100,HG99)+1,MAX(HG100,HG99)+1))+IF(HF100&lt;&gt;HF101,INDEX($M$6:$GK$185,1,HG100+1),0),"")</f>
        <v/>
      </c>
      <c r="HI100" s="50" t="str">
        <f t="shared" ca="1" si="76"/>
        <v/>
      </c>
      <c r="HJ100" s="49"/>
      <c r="HK100" s="49"/>
      <c r="HL100" s="49"/>
      <c r="HM100" s="49"/>
      <c r="HP100" s="161">
        <v>95</v>
      </c>
      <c r="HQ100" s="163" t="str">
        <f t="shared" si="88"/>
        <v>,-95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0" s="164" t="str">
        <f t="shared" si="89"/>
        <v>,-95,2,98,70,68,67,66,65,60,63,64,62,61,158,156,157,177,161,160,162,176,175,174,163,164,172,173,140,141,145,146,147,137,138,139,153,69,152,55,56,54,57,127,109,110,111,112,114,113,115,116,117,118,119,120,123,122,71,126,58,59,74,72,73,75,76,77,78,79,81,80,82,83,84,85,86,87,92,1,124,96,94,93,91,88,89,90,97,121,125,107,106,105,104,100,103,102,8,12,5,108,128,27,28,29,30,9,7,6,14,13,15,16,19,17,18,37,36,20,11,129,131,132,134,133,50,51,52,10,3,4,99,101,25,22,34,21,35,32,26,130,136,135,150,151,149,148,144,143,142,171,170,169,168,167,166,165,159,155,154,31,24,23,45,33,49,46,44,43,53,48,47,41,40,42,39,38,</v>
      </c>
      <c r="HS100" s="105" t="str">
        <f t="shared" si="90"/>
        <v>95,2,98,70,68,67,66,65,60,63,64,62,61,158,156,157,177,161,160,162,176,175,174,163,164,172,173,140,141,145,146,147,137,138,139,153,69,152,55,56,54,57,127,109,110,111,112,114,113,115,116,117,118,119,120,123,122,71,126,58,59,74,72,73,75,76,77,78,79,81,80,82,83,84,85,86,87,92,1,124,96,94,93,91,88,89,90,97,121,125,107,106,105,104,100,103,102,8,12,5,108,128,27,28,29,30,9,7,6,14,13,15,16,19,17,18,37,36,20,11,129,131,132,134,133,50,51,52,10,3,4,99,101,25,22,34,21,35,32,26,130,136,135,150,151,149,148,144,143,142,171,170,169,168,167,166,165,159,155,154,31,24,23,45,33,49,46,44,43,53,48,47,41,40,42,39,38,</v>
      </c>
      <c r="HT100" s="143" t="str">
        <v>1399986,1.25,0</v>
      </c>
      <c r="HU100" s="161">
        <f t="shared" si="77"/>
        <v>8</v>
      </c>
      <c r="HV100" s="161">
        <f t="shared" si="78"/>
        <v>13</v>
      </c>
      <c r="HW100" s="161">
        <f t="shared" si="79"/>
        <v>1399986</v>
      </c>
      <c r="HX100" s="161">
        <f t="shared" si="80"/>
        <v>1.25</v>
      </c>
      <c r="HY100" s="161">
        <f t="shared" si="81"/>
        <v>0</v>
      </c>
      <c r="HZ100" s="161">
        <f t="shared" si="82"/>
        <v>1399986</v>
      </c>
      <c r="IA100" s="174">
        <f t="shared" si="92"/>
        <v>99999</v>
      </c>
      <c r="IB100" s="173">
        <f t="shared" si="93"/>
        <v>99999</v>
      </c>
      <c r="IC100" s="56" t="e">
        <f t="shared" si="94"/>
        <v>#VALUE!</v>
      </c>
      <c r="ID100" s="167" t="str">
        <f t="shared" si="95"/>
        <v>-</v>
      </c>
      <c r="IE100" s="186" t="str">
        <f t="shared" si="96"/>
        <v>-</v>
      </c>
      <c r="IJ100" s="121">
        <f t="shared" si="84"/>
        <v>99999</v>
      </c>
      <c r="IK100" s="1">
        <f t="shared" si="85"/>
        <v>99999</v>
      </c>
      <c r="IL100" s="56" t="str">
        <f t="shared" si="86"/>
        <v>-</v>
      </c>
    </row>
    <row r="101" spans="1:246" ht="16" thickBot="1" x14ac:dyDescent="0.25">
      <c r="A101" s="64"/>
      <c r="B101" s="1">
        <v>96</v>
      </c>
      <c r="K101" s="9">
        <v>95</v>
      </c>
      <c r="L101" s="3">
        <v>95</v>
      </c>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81"/>
      <c r="CJ101" s="281"/>
      <c r="CK101" s="281"/>
      <c r="CL101" s="9"/>
      <c r="CM101" s="9"/>
      <c r="CN101" s="9"/>
      <c r="CO101" s="9"/>
      <c r="CP101" s="9"/>
      <c r="CQ101" s="9"/>
      <c r="CR101" s="9"/>
      <c r="CS101" s="9"/>
      <c r="CT101" s="9"/>
      <c r="CU101" s="9"/>
      <c r="CV101" s="9"/>
      <c r="CW101" s="9"/>
      <c r="CX101" s="9"/>
      <c r="CY101" s="9"/>
      <c r="CZ101" s="9"/>
      <c r="DA101" s="9"/>
      <c r="DB101" s="9"/>
      <c r="DC101" s="143"/>
      <c r="DD101" s="143" t="s">
        <v>17</v>
      </c>
      <c r="DE101" s="278">
        <v>99999</v>
      </c>
      <c r="DF101" s="278">
        <v>99999</v>
      </c>
      <c r="DG101" s="278">
        <v>99999</v>
      </c>
      <c r="DH101" s="278">
        <v>99999</v>
      </c>
      <c r="DI101" s="278">
        <v>99999</v>
      </c>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c r="FM101" s="278"/>
      <c r="FN101" s="278"/>
      <c r="FO101" s="278"/>
      <c r="FP101" s="278"/>
      <c r="FQ101" s="278"/>
      <c r="FR101" s="278"/>
      <c r="FS101" s="278"/>
      <c r="FT101" s="278"/>
      <c r="FU101" s="278"/>
      <c r="FV101" s="278"/>
      <c r="FW101" s="278"/>
      <c r="FX101" s="278"/>
      <c r="FY101" s="278"/>
      <c r="FZ101" s="278"/>
      <c r="GA101" s="278"/>
      <c r="GB101" s="278"/>
      <c r="GC101" s="278"/>
      <c r="GD101" s="278"/>
      <c r="GE101" s="278"/>
      <c r="GF101" s="278"/>
      <c r="GG101" s="278"/>
      <c r="GH101" s="278"/>
      <c r="GI101" s="150">
        <v>99999</v>
      </c>
      <c r="GJ101" s="150">
        <v>99999</v>
      </c>
      <c r="GK101" s="150">
        <v>99999</v>
      </c>
      <c r="GL101" s="48">
        <v>95</v>
      </c>
      <c r="GN101" s="99">
        <f t="shared" si="103"/>
        <v>336</v>
      </c>
      <c r="GO101" s="99">
        <f t="shared" si="100"/>
        <v>338</v>
      </c>
      <c r="GP101" s="50"/>
      <c r="GQ101" s="101" t="str">
        <f t="shared" si="102"/>
        <v>103</v>
      </c>
      <c r="GR101" s="104" t="str">
        <f t="shared" si="101"/>
        <v>102</v>
      </c>
      <c r="GS101" s="50">
        <f t="shared" si="97"/>
        <v>96</v>
      </c>
      <c r="GT101" s="7"/>
      <c r="GU101" s="175" t="str">
        <f t="shared" si="87"/>
        <v>1,2,98,70,68,67,66,65,60,63,64,62,61,158,156,157,177,161,160,162,176,175,174,163,164,172,173,140,141,145,146,147,137,138,139,153,69,152,55,56,54,57,127,109,110,111,112,114,113,115,116,117,118,119,120,123,122,71,126,58,59,74,72,73,75,76,77,78,79,81,80,82,83,84,85,86,87,92,95,124,96,94,93,91,88,89,90,97,121,125,107,106,105,104,103,100,102,8,12,5,108,128,27,28,29,30,9,7,6,14,13,15,16,19,17,18,37,36,20,11,129,131,132,134,133,50,51,52,10,3,4,99,101,25,22,34,21,35,32,26,130,136,135,150,151,149,148,144,143,142,171,170,169,168,167,166,165,159,155,154,31,24,23,45,33,49,46,44,43,53,48,47,41,40,42,39,38,</v>
      </c>
      <c r="GV101" s="241" t="str">
        <v>1199993.14,2.5,0</v>
      </c>
      <c r="GW101" s="101">
        <f t="shared" si="70"/>
        <v>11</v>
      </c>
      <c r="GX101" s="101">
        <f t="shared" si="71"/>
        <v>15</v>
      </c>
      <c r="GY101" s="167">
        <f t="shared" si="72"/>
        <v>1199993.1399999999</v>
      </c>
      <c r="GZ101" s="99">
        <f t="shared" si="73"/>
        <v>2.5</v>
      </c>
      <c r="HA101" s="99">
        <f t="shared" si="74"/>
        <v>0</v>
      </c>
      <c r="HB101" s="248" t="str">
        <f t="shared" si="75"/>
        <v>-</v>
      </c>
      <c r="HC101" s="49"/>
      <c r="HD101" s="246" t="str">
        <f t="shared" si="98"/>
        <v/>
      </c>
      <c r="HE101" s="50">
        <v>96</v>
      </c>
      <c r="HF101" s="173" t="str">
        <f t="shared" si="99"/>
        <v/>
      </c>
      <c r="HG101" s="101" t="str">
        <f t="shared" si="69"/>
        <v/>
      </c>
      <c r="HH101" s="267" t="str" cm="1">
        <f t="array" ref="HH101">IF(HE101&lt;=$HC$1-1,IF(HF101&lt;&gt;HF100,INDEX($M$6:$GK$185,1,HG101+1),INDEX($M$6:$GK$185,MIN(HG101,HG100)+1,MAX(HG101,HG100)+1))+IF(HF101&lt;&gt;HF102,INDEX($M$6:$GK$185,1,HG101+1),0),"")</f>
        <v/>
      </c>
      <c r="HI101" s="50" t="str">
        <f t="shared" ca="1" si="76"/>
        <v/>
      </c>
      <c r="HJ101" s="49"/>
      <c r="HK101" s="49"/>
      <c r="HL101" s="49"/>
      <c r="HM101" s="49"/>
      <c r="HP101" s="161">
        <v>96</v>
      </c>
      <c r="HQ101" s="163" t="str">
        <f t="shared" si="88"/>
        <v>,-96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1" s="164" t="str">
        <f t="shared" si="89"/>
        <v>,-96,2,98,70,68,67,66,65,60,63,64,62,61,158,156,157,177,161,160,162,176,175,174,163,164,172,173,140,141,145,146,147,137,138,139,153,69,152,55,56,54,57,127,109,110,111,112,114,113,115,116,117,118,119,120,123,122,71,126,58,59,74,72,73,75,76,77,78,79,81,80,82,83,84,85,86,87,92,95,124,1,94,93,91,88,89,90,97,121,125,107,106,105,104,100,103,102,8,12,5,108,128,27,28,29,30,9,7,6,14,13,15,16,19,17,18,37,36,20,11,129,131,132,134,133,50,51,52,10,3,4,99,101,25,22,34,21,35,32,26,130,136,135,150,151,149,148,144,143,142,171,170,169,168,167,166,165,159,155,154,31,24,23,45,33,49,46,44,43,53,48,47,41,40,42,39,38,</v>
      </c>
      <c r="HS101" s="105" t="str">
        <f t="shared" si="90"/>
        <v>96,2,98,70,68,67,66,65,60,63,64,62,61,158,156,157,177,161,160,162,176,175,174,163,164,172,173,140,141,145,146,147,137,138,139,153,69,152,55,56,54,57,127,109,110,111,112,114,113,115,116,117,118,119,120,123,122,71,126,58,59,74,72,73,75,76,77,78,79,81,80,82,83,84,85,86,87,92,95,124,1,94,93,91,88,89,90,97,121,125,107,106,105,104,100,103,102,8,12,5,108,128,27,28,29,30,9,7,6,14,13,15,16,19,17,18,37,36,20,11,129,131,132,134,133,50,51,52,10,3,4,99,101,25,22,34,21,35,32,26,130,136,135,150,151,149,148,144,143,142,171,170,169,168,167,166,165,159,155,154,31,24,23,45,33,49,46,44,43,53,48,47,41,40,42,39,38,</v>
      </c>
      <c r="HT101" s="143" t="str">
        <v>1399986,1.25,0</v>
      </c>
      <c r="HU101" s="161">
        <f t="shared" si="77"/>
        <v>8</v>
      </c>
      <c r="HV101" s="161">
        <f t="shared" si="78"/>
        <v>13</v>
      </c>
      <c r="HW101" s="161">
        <f t="shared" si="79"/>
        <v>1399986</v>
      </c>
      <c r="HX101" s="161">
        <f t="shared" si="80"/>
        <v>1.25</v>
      </c>
      <c r="HY101" s="161">
        <f t="shared" si="81"/>
        <v>0</v>
      </c>
      <c r="HZ101" s="161">
        <f t="shared" si="82"/>
        <v>1399986</v>
      </c>
      <c r="IA101" s="174">
        <f t="shared" si="92"/>
        <v>99999</v>
      </c>
      <c r="IB101" s="173">
        <f t="shared" si="93"/>
        <v>99999</v>
      </c>
      <c r="IC101" s="56" t="e">
        <f t="shared" si="94"/>
        <v>#VALUE!</v>
      </c>
      <c r="ID101" s="167" t="str">
        <f t="shared" si="95"/>
        <v>-</v>
      </c>
      <c r="IE101" s="186" t="str">
        <f t="shared" si="96"/>
        <v>-</v>
      </c>
      <c r="IJ101" s="121">
        <f t="shared" si="84"/>
        <v>99999</v>
      </c>
      <c r="IK101" s="1">
        <f t="shared" si="85"/>
        <v>99999</v>
      </c>
      <c r="IL101" s="56" t="str">
        <f t="shared" si="86"/>
        <v>-</v>
      </c>
    </row>
    <row r="102" spans="1:246" ht="16" thickBot="1" x14ac:dyDescent="0.25">
      <c r="A102" s="64"/>
      <c r="B102" s="1">
        <v>97</v>
      </c>
      <c r="K102" s="9">
        <v>96</v>
      </c>
      <c r="L102" s="3">
        <v>96</v>
      </c>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1"/>
      <c r="CG102" s="281"/>
      <c r="CH102" s="281"/>
      <c r="CI102" s="281"/>
      <c r="CJ102" s="281"/>
      <c r="CK102" s="281"/>
      <c r="CL102" s="9"/>
      <c r="CM102" s="9"/>
      <c r="CN102" s="9"/>
      <c r="CO102" s="9"/>
      <c r="CP102" s="9"/>
      <c r="CQ102" s="9"/>
      <c r="CR102" s="9"/>
      <c r="CS102" s="9"/>
      <c r="CT102" s="9"/>
      <c r="CU102" s="9"/>
      <c r="CV102" s="9"/>
      <c r="CW102" s="9"/>
      <c r="CX102" s="9"/>
      <c r="CY102" s="9"/>
      <c r="CZ102" s="9"/>
      <c r="DA102" s="9"/>
      <c r="DB102" s="9"/>
      <c r="DC102" s="9"/>
      <c r="DD102" s="143"/>
      <c r="DE102" s="143" t="s">
        <v>17</v>
      </c>
      <c r="DF102" s="278">
        <v>99999</v>
      </c>
      <c r="DG102" s="278">
        <v>99999</v>
      </c>
      <c r="DH102" s="278">
        <v>99999</v>
      </c>
      <c r="DI102" s="278">
        <v>99999</v>
      </c>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c r="FM102" s="278"/>
      <c r="FN102" s="278"/>
      <c r="FO102" s="278"/>
      <c r="FP102" s="278"/>
      <c r="FQ102" s="278"/>
      <c r="FR102" s="278"/>
      <c r="FS102" s="278"/>
      <c r="FT102" s="278"/>
      <c r="FU102" s="278"/>
      <c r="FV102" s="278"/>
      <c r="FW102" s="278"/>
      <c r="FX102" s="278"/>
      <c r="FY102" s="278"/>
      <c r="FZ102" s="278"/>
      <c r="GA102" s="278"/>
      <c r="GB102" s="278"/>
      <c r="GC102" s="278"/>
      <c r="GD102" s="278"/>
      <c r="GE102" s="278"/>
      <c r="GF102" s="278"/>
      <c r="GG102" s="278"/>
      <c r="GH102" s="278"/>
      <c r="GI102" s="150">
        <v>99999</v>
      </c>
      <c r="GJ102" s="150">
        <v>99999</v>
      </c>
      <c r="GK102" s="150">
        <v>99999</v>
      </c>
      <c r="GL102" s="48">
        <v>96</v>
      </c>
      <c r="GN102" s="99">
        <f t="shared" si="103"/>
        <v>340</v>
      </c>
      <c r="GO102" s="99">
        <f t="shared" si="100"/>
        <v>340</v>
      </c>
      <c r="GP102" s="50"/>
      <c r="GQ102" s="101" t="str">
        <f t="shared" si="102"/>
        <v>102</v>
      </c>
      <c r="GR102" s="104" t="str">
        <f t="shared" si="101"/>
        <v>8</v>
      </c>
      <c r="GS102" s="50">
        <f t="shared" si="97"/>
        <v>97</v>
      </c>
      <c r="GT102" s="7"/>
      <c r="GU102" s="175" t="str">
        <f t="shared" si="87"/>
        <v>1,2,98,70,68,67,66,65,60,63,64,62,61,158,156,157,177,161,160,162,176,175,174,163,164,172,173,140,141,145,146,147,137,138,139,153,69,152,55,56,54,57,127,109,110,111,112,114,113,115,116,117,118,119,120,123,122,71,126,58,59,74,72,73,75,76,77,78,79,81,80,82,83,84,85,86,87,92,95,124,96,94,93,91,88,89,90,97,121,125,107,106,105,104,103,102,100,8,12,5,108,128,27,28,29,30,9,7,6,14,13,15,16,19,17,18,37,36,20,11,129,131,132,134,133,50,51,52,10,3,4,99,101,25,22,34,21,35,32,26,130,136,135,150,151,149,148,144,143,142,171,170,169,168,167,166,165,159,155,154,31,24,23,45,33,49,46,44,43,53,48,47,41,40,42,39,38,</v>
      </c>
      <c r="GV102" s="241" t="str">
        <v>1199993.14,2.5,0</v>
      </c>
      <c r="GW102" s="101">
        <f t="shared" si="70"/>
        <v>11</v>
      </c>
      <c r="GX102" s="101">
        <f t="shared" si="71"/>
        <v>15</v>
      </c>
      <c r="GY102" s="167">
        <f t="shared" si="72"/>
        <v>1199993.1399999999</v>
      </c>
      <c r="GZ102" s="99">
        <f t="shared" si="73"/>
        <v>2.5</v>
      </c>
      <c r="HA102" s="99">
        <f t="shared" si="74"/>
        <v>0</v>
      </c>
      <c r="HB102" s="248" t="str">
        <f t="shared" si="75"/>
        <v>-</v>
      </c>
      <c r="HC102" s="49"/>
      <c r="HD102" s="246" t="str">
        <f t="shared" si="98"/>
        <v/>
      </c>
      <c r="HE102" s="50">
        <v>97</v>
      </c>
      <c r="HF102" s="173" t="str">
        <f t="shared" si="99"/>
        <v/>
      </c>
      <c r="HG102" s="101" t="str">
        <f t="shared" si="69"/>
        <v/>
      </c>
      <c r="HH102" s="267" t="str" cm="1">
        <f t="array" ref="HH102">IF(HE102&lt;=$HC$1-1,IF(HF102&lt;&gt;HF101,INDEX($M$6:$GK$185,1,HG102+1),INDEX($M$6:$GK$185,MIN(HG102,HG101)+1,MAX(HG102,HG101)+1))+IF(HF102&lt;&gt;HF103,INDEX($M$6:$GK$185,1,HG102+1),0),"")</f>
        <v/>
      </c>
      <c r="HI102" s="50" t="str">
        <f t="shared" ca="1" si="76"/>
        <v/>
      </c>
      <c r="HJ102" s="49"/>
      <c r="HK102" s="49"/>
      <c r="HL102" s="49"/>
      <c r="HM102" s="49"/>
      <c r="HP102" s="161">
        <v>97</v>
      </c>
      <c r="HQ102" s="163" t="str">
        <f t="shared" si="88"/>
        <v>,-97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2" s="164" t="str">
        <f t="shared" si="89"/>
        <v>,-97,2,98,70,68,67,66,65,60,63,64,62,61,158,156,157,177,161,160,162,176,175,174,163,164,172,173,140,141,145,146,147,137,138,139,153,69,152,55,56,54,57,127,109,110,111,112,114,113,115,116,117,118,119,120,123,122,71,126,58,59,74,72,73,75,76,77,78,79,81,80,82,83,84,85,86,87,92,95,124,96,94,93,91,88,89,90,1,121,125,107,106,105,104,100,103,102,8,12,5,108,128,27,28,29,30,9,7,6,14,13,15,16,19,17,18,37,36,20,11,129,131,132,134,133,50,51,52,10,3,4,99,101,25,22,34,21,35,32,26,130,136,135,150,151,149,148,144,143,142,171,170,169,168,167,166,165,159,155,154,31,24,23,45,33,49,46,44,43,53,48,47,41,40,42,39,38,</v>
      </c>
      <c r="HS102" s="105" t="str">
        <f t="shared" si="90"/>
        <v>97,2,98,70,68,67,66,65,60,63,64,62,61,158,156,157,177,161,160,162,176,175,174,163,164,172,173,140,141,145,146,147,137,138,139,153,69,152,55,56,54,57,127,109,110,111,112,114,113,115,116,117,118,119,120,123,122,71,126,58,59,74,72,73,75,76,77,78,79,81,80,82,83,84,85,86,87,92,95,124,96,94,93,91,88,89,90,1,121,125,107,106,105,104,100,103,102,8,12,5,108,128,27,28,29,30,9,7,6,14,13,15,16,19,17,18,37,36,20,11,129,131,132,134,133,50,51,52,10,3,4,99,101,25,22,34,21,35,32,26,130,136,135,150,151,149,148,144,143,142,171,170,169,168,167,166,165,159,155,154,31,24,23,45,33,49,46,44,43,53,48,47,41,40,42,39,38,</v>
      </c>
      <c r="HT102" s="143" t="str">
        <v>1399986,1.25,0</v>
      </c>
      <c r="HU102" s="161">
        <f t="shared" si="77"/>
        <v>8</v>
      </c>
      <c r="HV102" s="161">
        <f t="shared" si="78"/>
        <v>13</v>
      </c>
      <c r="HW102" s="161">
        <f t="shared" si="79"/>
        <v>1399986</v>
      </c>
      <c r="HX102" s="161">
        <f t="shared" si="80"/>
        <v>1.25</v>
      </c>
      <c r="HY102" s="161">
        <f t="shared" si="81"/>
        <v>0</v>
      </c>
      <c r="HZ102" s="161">
        <f t="shared" si="82"/>
        <v>1399986</v>
      </c>
      <c r="IA102" s="174">
        <f t="shared" si="92"/>
        <v>99999</v>
      </c>
      <c r="IB102" s="173">
        <f t="shared" si="93"/>
        <v>99999</v>
      </c>
      <c r="IC102" s="56" t="e">
        <f t="shared" si="94"/>
        <v>#VALUE!</v>
      </c>
      <c r="ID102" s="167" t="str">
        <f t="shared" si="95"/>
        <v>-</v>
      </c>
      <c r="IE102" s="186" t="str">
        <f t="shared" si="96"/>
        <v>-</v>
      </c>
      <c r="IJ102" s="121">
        <f t="shared" si="84"/>
        <v>99999</v>
      </c>
      <c r="IK102" s="1">
        <f t="shared" si="85"/>
        <v>99999</v>
      </c>
      <c r="IL102" s="56" t="str">
        <f t="shared" si="86"/>
        <v>-</v>
      </c>
    </row>
    <row r="103" spans="1:246" ht="16" thickBot="1" x14ac:dyDescent="0.25">
      <c r="A103" s="64"/>
      <c r="B103" s="1">
        <v>98</v>
      </c>
      <c r="K103" s="9">
        <v>97</v>
      </c>
      <c r="L103" s="3">
        <v>97</v>
      </c>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81"/>
      <c r="CJ103" s="281"/>
      <c r="CK103" s="281"/>
      <c r="CL103" s="9"/>
      <c r="CM103" s="9"/>
      <c r="CN103" s="9"/>
      <c r="CO103" s="9"/>
      <c r="CP103" s="9"/>
      <c r="CQ103" s="9"/>
      <c r="CR103" s="9"/>
      <c r="CS103" s="9"/>
      <c r="CT103" s="9"/>
      <c r="CU103" s="9"/>
      <c r="CV103" s="9"/>
      <c r="CW103" s="9"/>
      <c r="CX103" s="9"/>
      <c r="CY103" s="9"/>
      <c r="CZ103" s="9"/>
      <c r="DA103" s="9"/>
      <c r="DB103" s="9"/>
      <c r="DC103" s="9"/>
      <c r="DD103" s="9"/>
      <c r="DE103" s="143"/>
      <c r="DF103" s="143" t="s">
        <v>17</v>
      </c>
      <c r="DG103" s="278">
        <v>99999</v>
      </c>
      <c r="DH103" s="278">
        <v>99999</v>
      </c>
      <c r="DI103" s="278">
        <v>99999</v>
      </c>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c r="FM103" s="278"/>
      <c r="FN103" s="278"/>
      <c r="FO103" s="278"/>
      <c r="FP103" s="278"/>
      <c r="FQ103" s="278"/>
      <c r="FR103" s="278"/>
      <c r="FS103" s="278"/>
      <c r="FT103" s="278"/>
      <c r="FU103" s="278"/>
      <c r="FV103" s="278"/>
      <c r="FW103" s="278"/>
      <c r="FX103" s="278"/>
      <c r="FY103" s="278"/>
      <c r="FZ103" s="278"/>
      <c r="GA103" s="278"/>
      <c r="GB103" s="278"/>
      <c r="GC103" s="278"/>
      <c r="GD103" s="278"/>
      <c r="GE103" s="278"/>
      <c r="GF103" s="278"/>
      <c r="GG103" s="278"/>
      <c r="GH103" s="278"/>
      <c r="GI103" s="150">
        <v>99999</v>
      </c>
      <c r="GJ103" s="150">
        <v>99999</v>
      </c>
      <c r="GK103" s="150">
        <v>99999</v>
      </c>
      <c r="GL103" s="48">
        <v>97</v>
      </c>
      <c r="GN103" s="99">
        <f t="shared" si="103"/>
        <v>342</v>
      </c>
      <c r="GO103" s="99">
        <f t="shared" si="100"/>
        <v>343</v>
      </c>
      <c r="GP103" s="50"/>
      <c r="GQ103" s="101" t="str">
        <f t="shared" si="102"/>
        <v>8</v>
      </c>
      <c r="GR103" s="104" t="str">
        <f t="shared" si="101"/>
        <v>12</v>
      </c>
      <c r="GS103" s="50">
        <f t="shared" si="97"/>
        <v>98</v>
      </c>
      <c r="GT103" s="7"/>
      <c r="GU103" s="175" t="str">
        <f t="shared" si="87"/>
        <v>1,2,98,70,68,67,66,65,60,63,64,62,61,158,156,157,177,161,160,162,176,175,174,163,164,172,173,140,141,145,146,147,137,138,139,153,69,152,55,56,54,57,127,109,110,111,112,114,113,115,116,117,118,119,120,123,122,71,126,58,59,74,72,73,75,76,77,78,79,81,80,82,83,84,85,86,87,92,95,124,96,94,93,91,88,89,90,97,121,125,107,106,105,104,103,102,8,100,12,5,108,128,27,28,29,30,9,7,6,14,13,15,16,19,17,18,37,36,20,11,129,131,132,134,133,50,51,52,10,3,4,99,101,25,22,34,21,35,32,26,130,136,135,150,151,149,148,144,143,142,171,170,169,168,167,166,165,159,155,154,31,24,23,45,33,49,46,44,43,53,48,47,41,40,42,39,38,</v>
      </c>
      <c r="GV103" s="241" t="str">
        <v>1199993.14,2.5,0</v>
      </c>
      <c r="GW103" s="101">
        <f t="shared" si="70"/>
        <v>11</v>
      </c>
      <c r="GX103" s="101">
        <f t="shared" si="71"/>
        <v>15</v>
      </c>
      <c r="GY103" s="167">
        <f t="shared" si="72"/>
        <v>1199993.1399999999</v>
      </c>
      <c r="GZ103" s="99">
        <f t="shared" si="73"/>
        <v>2.5</v>
      </c>
      <c r="HA103" s="99">
        <f t="shared" si="74"/>
        <v>0</v>
      </c>
      <c r="HB103" s="248" t="str">
        <f t="shared" si="75"/>
        <v>-</v>
      </c>
      <c r="HC103" s="49"/>
      <c r="HD103" s="246" t="str">
        <f t="shared" si="98"/>
        <v/>
      </c>
      <c r="HE103" s="50">
        <v>98</v>
      </c>
      <c r="HF103" s="173" t="str">
        <f t="shared" si="99"/>
        <v/>
      </c>
      <c r="HG103" s="101" t="str">
        <f t="shared" si="69"/>
        <v/>
      </c>
      <c r="HH103" s="267" t="str" cm="1">
        <f t="array" ref="HH103">IF(HE103&lt;=$HC$1-1,IF(HF103&lt;&gt;HF102,INDEX($M$6:$GK$185,1,HG103+1),INDEX($M$6:$GK$185,MIN(HG103,HG102)+1,MAX(HG103,HG102)+1))+IF(HF103&lt;&gt;HF104,INDEX($M$6:$GK$185,1,HG103+1),0),"")</f>
        <v/>
      </c>
      <c r="HI103" s="50" t="str">
        <f t="shared" ca="1" si="76"/>
        <v/>
      </c>
      <c r="HJ103" s="49"/>
      <c r="HK103" s="49"/>
      <c r="HL103" s="49"/>
      <c r="HM103" s="49"/>
      <c r="HP103" s="161">
        <v>98</v>
      </c>
      <c r="HQ103" s="163" t="str">
        <f t="shared" si="88"/>
        <v>,-98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3" s="164" t="str">
        <f t="shared" si="89"/>
        <v>,-98,2,1,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03" s="105" t="str">
        <f t="shared" si="90"/>
        <v>98,2,1,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03" s="143" t="str">
        <v>1299990.1,2.5,0</v>
      </c>
      <c r="HU103" s="161">
        <f t="shared" si="77"/>
        <v>10</v>
      </c>
      <c r="HV103" s="161">
        <f t="shared" si="78"/>
        <v>14</v>
      </c>
      <c r="HW103" s="161">
        <f t="shared" si="79"/>
        <v>1299990.1000000001</v>
      </c>
      <c r="HX103" s="161">
        <f t="shared" si="80"/>
        <v>2.5</v>
      </c>
      <c r="HY103" s="161">
        <f t="shared" si="81"/>
        <v>0</v>
      </c>
      <c r="HZ103" s="161">
        <f t="shared" si="82"/>
        <v>1299990.1000000001</v>
      </c>
      <c r="IA103" s="174">
        <f t="shared" si="92"/>
        <v>99999</v>
      </c>
      <c r="IB103" s="173">
        <f t="shared" si="93"/>
        <v>99999</v>
      </c>
      <c r="IC103" s="56" t="e">
        <f t="shared" si="94"/>
        <v>#VALUE!</v>
      </c>
      <c r="ID103" s="167" t="str">
        <f t="shared" si="95"/>
        <v>-</v>
      </c>
      <c r="IE103" s="186" t="str">
        <f t="shared" si="96"/>
        <v>-</v>
      </c>
      <c r="IJ103" s="121">
        <f t="shared" si="84"/>
        <v>99999</v>
      </c>
      <c r="IK103" s="1">
        <f t="shared" si="85"/>
        <v>99999</v>
      </c>
      <c r="IL103" s="56" t="str">
        <f t="shared" si="86"/>
        <v>-</v>
      </c>
    </row>
    <row r="104" spans="1:246" ht="16" thickBot="1" x14ac:dyDescent="0.25">
      <c r="A104" s="64"/>
      <c r="B104" s="1">
        <v>99</v>
      </c>
      <c r="K104" s="9">
        <v>98</v>
      </c>
      <c r="L104" s="3">
        <v>98</v>
      </c>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81"/>
      <c r="CA104" s="281"/>
      <c r="CB104" s="281"/>
      <c r="CC104" s="281"/>
      <c r="CD104" s="281"/>
      <c r="CE104" s="281"/>
      <c r="CF104" s="281"/>
      <c r="CG104" s="281"/>
      <c r="CH104" s="281"/>
      <c r="CI104" s="281"/>
      <c r="CJ104" s="281"/>
      <c r="CK104" s="281"/>
      <c r="CL104" s="9"/>
      <c r="CM104" s="9"/>
      <c r="CN104" s="9"/>
      <c r="CO104" s="9"/>
      <c r="CP104" s="9"/>
      <c r="CQ104" s="9"/>
      <c r="CR104" s="9"/>
      <c r="CS104" s="9"/>
      <c r="CT104" s="9"/>
      <c r="CU104" s="9"/>
      <c r="CV104" s="9"/>
      <c r="CW104" s="9"/>
      <c r="CX104" s="9"/>
      <c r="CY104" s="9"/>
      <c r="CZ104" s="9"/>
      <c r="DA104" s="9"/>
      <c r="DB104" s="9"/>
      <c r="DC104" s="9"/>
      <c r="DD104" s="9"/>
      <c r="DE104" s="9"/>
      <c r="DF104" s="143"/>
      <c r="DG104" s="143" t="s">
        <v>17</v>
      </c>
      <c r="DH104" s="278">
        <v>99999</v>
      </c>
      <c r="DI104" s="278">
        <v>99999</v>
      </c>
      <c r="DJ104" s="278"/>
      <c r="DK104" s="278"/>
      <c r="DL104" s="278"/>
      <c r="DM104" s="278"/>
      <c r="DN104" s="278"/>
      <c r="DO104" s="278"/>
      <c r="DP104" s="278"/>
      <c r="DQ104" s="278"/>
      <c r="DR104" s="278"/>
      <c r="DS104" s="278"/>
      <c r="DT104" s="278"/>
      <c r="DU104" s="278"/>
      <c r="DV104" s="278"/>
      <c r="DW104" s="278"/>
      <c r="DX104" s="278"/>
      <c r="DY104" s="278"/>
      <c r="DZ104" s="278"/>
      <c r="EA104" s="278"/>
      <c r="EB104" s="278"/>
      <c r="EC104" s="278"/>
      <c r="ED104" s="278"/>
      <c r="EE104" s="278"/>
      <c r="EF104" s="278"/>
      <c r="EG104" s="278"/>
      <c r="EH104" s="278"/>
      <c r="EI104" s="278"/>
      <c r="EJ104" s="278"/>
      <c r="EK104" s="278"/>
      <c r="EL104" s="278"/>
      <c r="EM104" s="278"/>
      <c r="EN104" s="278"/>
      <c r="EO104" s="278"/>
      <c r="EP104" s="278"/>
      <c r="EQ104" s="278"/>
      <c r="ER104" s="278"/>
      <c r="ES104" s="278"/>
      <c r="ET104" s="278"/>
      <c r="EU104" s="278"/>
      <c r="EV104" s="278"/>
      <c r="EW104" s="278"/>
      <c r="EX104" s="278"/>
      <c r="EY104" s="278"/>
      <c r="EZ104" s="278"/>
      <c r="FA104" s="278"/>
      <c r="FB104" s="278"/>
      <c r="FC104" s="278"/>
      <c r="FD104" s="278"/>
      <c r="FE104" s="278"/>
      <c r="FF104" s="278"/>
      <c r="FG104" s="278"/>
      <c r="FH104" s="278"/>
      <c r="FI104" s="278"/>
      <c r="FJ104" s="278"/>
      <c r="FK104" s="278"/>
      <c r="FL104" s="278"/>
      <c r="FM104" s="278"/>
      <c r="FN104" s="278"/>
      <c r="FO104" s="278"/>
      <c r="FP104" s="278"/>
      <c r="FQ104" s="278"/>
      <c r="FR104" s="278"/>
      <c r="FS104" s="278"/>
      <c r="FT104" s="278"/>
      <c r="FU104" s="278"/>
      <c r="FV104" s="278"/>
      <c r="FW104" s="278"/>
      <c r="FX104" s="278"/>
      <c r="FY104" s="278"/>
      <c r="FZ104" s="278"/>
      <c r="GA104" s="278"/>
      <c r="GB104" s="278"/>
      <c r="GC104" s="278"/>
      <c r="GD104" s="278"/>
      <c r="GE104" s="278"/>
      <c r="GF104" s="278"/>
      <c r="GG104" s="278"/>
      <c r="GH104" s="278"/>
      <c r="GI104" s="150">
        <v>99999</v>
      </c>
      <c r="GJ104" s="150">
        <v>99999</v>
      </c>
      <c r="GK104" s="150">
        <v>99999</v>
      </c>
      <c r="GL104" s="48">
        <v>98</v>
      </c>
      <c r="GN104" s="99">
        <f t="shared" si="103"/>
        <v>345</v>
      </c>
      <c r="GO104" s="99">
        <f t="shared" si="100"/>
        <v>345</v>
      </c>
      <c r="GP104" s="50"/>
      <c r="GQ104" s="101" t="str">
        <f t="shared" si="102"/>
        <v>12</v>
      </c>
      <c r="GR104" s="104" t="str">
        <f t="shared" si="101"/>
        <v>5</v>
      </c>
      <c r="GS104" s="50">
        <f t="shared" si="97"/>
        <v>99</v>
      </c>
      <c r="GT104" s="7"/>
      <c r="GU104" s="175" t="str">
        <f t="shared" si="87"/>
        <v>1,2,98,70,68,67,66,65,60,63,64,62,61,158,156,157,177,161,160,162,176,175,174,163,164,172,173,140,141,145,146,147,137,138,139,153,69,152,55,56,54,57,127,109,110,111,112,114,113,115,116,117,118,119,120,123,122,71,126,58,59,74,72,73,75,76,77,78,79,81,80,82,83,84,85,86,87,92,95,124,96,94,93,91,88,89,90,97,121,125,107,106,105,104,103,102,8,12,100,5,108,128,27,28,29,30,9,7,6,14,13,15,16,19,17,18,37,36,20,11,129,131,132,134,133,50,51,52,10,3,4,99,101,25,22,34,21,35,32,26,130,136,135,150,151,149,148,144,143,142,171,170,169,168,167,166,165,159,155,154,31,24,23,45,33,49,46,44,43,53,48,47,41,40,42,39,38,</v>
      </c>
      <c r="GV104" s="241" t="str">
        <v>1199993.14,2.5,0</v>
      </c>
      <c r="GW104" s="101">
        <f t="shared" si="70"/>
        <v>11</v>
      </c>
      <c r="GX104" s="101">
        <f t="shared" si="71"/>
        <v>15</v>
      </c>
      <c r="GY104" s="167">
        <f t="shared" si="72"/>
        <v>1199993.1399999999</v>
      </c>
      <c r="GZ104" s="99">
        <f t="shared" si="73"/>
        <v>2.5</v>
      </c>
      <c r="HA104" s="99">
        <f t="shared" si="74"/>
        <v>0</v>
      </c>
      <c r="HB104" s="248" t="str">
        <f t="shared" si="75"/>
        <v>-</v>
      </c>
      <c r="HC104" s="49"/>
      <c r="HD104" s="246" t="str">
        <f t="shared" si="98"/>
        <v/>
      </c>
      <c r="HE104" s="50">
        <v>99</v>
      </c>
      <c r="HF104" s="173" t="str">
        <f t="shared" si="99"/>
        <v/>
      </c>
      <c r="HG104" s="101" t="str">
        <f t="shared" si="69"/>
        <v/>
      </c>
      <c r="HH104" s="267" t="str" cm="1">
        <f t="array" ref="HH104">IF(HE104&lt;=$HC$1-1,IF(HF104&lt;&gt;HF103,INDEX($M$6:$GK$185,1,HG104+1),INDEX($M$6:$GK$185,MIN(HG104,HG103)+1,MAX(HG104,HG103)+1))+IF(HF104&lt;&gt;HF105,INDEX($M$6:$GK$185,1,HG104+1),0),"")</f>
        <v/>
      </c>
      <c r="HI104" s="50" t="str">
        <f t="shared" ca="1" si="76"/>
        <v/>
      </c>
      <c r="HJ104" s="49"/>
      <c r="HK104" s="49"/>
      <c r="HL104" s="49"/>
      <c r="HM104" s="49"/>
      <c r="HP104" s="161">
        <v>99</v>
      </c>
      <c r="HQ104" s="163" t="str">
        <f t="shared" si="88"/>
        <v>,-99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4" s="164" t="str">
        <f t="shared" si="89"/>
        <v>,-99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1,101,25,22,34,21,35,32,26,130,136,135,150,151,149,148,144,143,142,171,170,169,168,167,166,165,159,155,154,31,24,23,45,33,49,46,44,43,53,48,47,41,40,42,39,38,</v>
      </c>
      <c r="HS104" s="105" t="str">
        <f t="shared" si="90"/>
        <v>99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1,101,25,22,34,21,35,32,26,130,136,135,150,151,149,148,144,143,142,171,170,169,168,167,166,165,159,155,154,31,24,23,45,33,49,46,44,43,53,48,47,41,40,42,39,38,</v>
      </c>
      <c r="HT104" s="143" t="str">
        <v>1399986,1.25,0</v>
      </c>
      <c r="HU104" s="161">
        <f t="shared" si="77"/>
        <v>8</v>
      </c>
      <c r="HV104" s="161">
        <f t="shared" si="78"/>
        <v>13</v>
      </c>
      <c r="HW104" s="161">
        <f t="shared" si="79"/>
        <v>1399986</v>
      </c>
      <c r="HX104" s="161">
        <f t="shared" si="80"/>
        <v>1.25</v>
      </c>
      <c r="HY104" s="161">
        <f t="shared" si="81"/>
        <v>0</v>
      </c>
      <c r="HZ104" s="161">
        <f t="shared" si="82"/>
        <v>1399986</v>
      </c>
      <c r="IA104" s="174">
        <f t="shared" si="92"/>
        <v>99999</v>
      </c>
      <c r="IB104" s="173">
        <f t="shared" si="93"/>
        <v>99999</v>
      </c>
      <c r="IC104" s="56" t="e">
        <f t="shared" si="94"/>
        <v>#VALUE!</v>
      </c>
      <c r="ID104" s="167" t="str">
        <f t="shared" si="95"/>
        <v>-</v>
      </c>
      <c r="IE104" s="186" t="str">
        <f t="shared" si="96"/>
        <v>-</v>
      </c>
      <c r="IJ104" s="121">
        <f t="shared" si="84"/>
        <v>99999</v>
      </c>
      <c r="IK104" s="1">
        <f t="shared" si="85"/>
        <v>99999</v>
      </c>
      <c r="IL104" s="56" t="str">
        <f t="shared" si="86"/>
        <v>-</v>
      </c>
    </row>
    <row r="105" spans="1:246" ht="16" thickBot="1" x14ac:dyDescent="0.25">
      <c r="A105" s="64"/>
      <c r="B105" s="1">
        <v>100</v>
      </c>
      <c r="K105" s="9">
        <v>99</v>
      </c>
      <c r="L105" s="3">
        <v>99</v>
      </c>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81"/>
      <c r="CA105" s="281"/>
      <c r="CB105" s="281"/>
      <c r="CC105" s="281"/>
      <c r="CD105" s="281"/>
      <c r="CE105" s="281"/>
      <c r="CF105" s="281"/>
      <c r="CG105" s="281"/>
      <c r="CH105" s="281"/>
      <c r="CI105" s="281"/>
      <c r="CJ105" s="281"/>
      <c r="CK105" s="281"/>
      <c r="CL105" s="9"/>
      <c r="CM105" s="9"/>
      <c r="CN105" s="9"/>
      <c r="CO105" s="9"/>
      <c r="CP105" s="9"/>
      <c r="CQ105" s="9"/>
      <c r="CR105" s="9"/>
      <c r="CS105" s="9"/>
      <c r="CT105" s="9"/>
      <c r="CU105" s="9"/>
      <c r="CV105" s="9"/>
      <c r="CW105" s="9"/>
      <c r="CX105" s="9"/>
      <c r="CY105" s="9"/>
      <c r="CZ105" s="9"/>
      <c r="DA105" s="9"/>
      <c r="DB105" s="9"/>
      <c r="DC105" s="9"/>
      <c r="DD105" s="9"/>
      <c r="DE105" s="9"/>
      <c r="DF105" s="9"/>
      <c r="DG105" s="143"/>
      <c r="DH105" s="143" t="s">
        <v>17</v>
      </c>
      <c r="DI105" s="278">
        <v>99999</v>
      </c>
      <c r="DJ105" s="278"/>
      <c r="DK105" s="278"/>
      <c r="DL105" s="278"/>
      <c r="DM105" s="278"/>
      <c r="DN105" s="278"/>
      <c r="DO105" s="278"/>
      <c r="DP105" s="278"/>
      <c r="DQ105" s="278"/>
      <c r="DR105" s="278"/>
      <c r="DS105" s="278"/>
      <c r="DT105" s="278"/>
      <c r="DU105" s="278"/>
      <c r="DV105" s="278"/>
      <c r="DW105" s="278"/>
      <c r="DX105" s="278"/>
      <c r="DY105" s="278"/>
      <c r="DZ105" s="278"/>
      <c r="EA105" s="278"/>
      <c r="EB105" s="278"/>
      <c r="EC105" s="278"/>
      <c r="ED105" s="278"/>
      <c r="EE105" s="278"/>
      <c r="EF105" s="278"/>
      <c r="EG105" s="278"/>
      <c r="EH105" s="278"/>
      <c r="EI105" s="278"/>
      <c r="EJ105" s="278"/>
      <c r="EK105" s="278"/>
      <c r="EL105" s="278"/>
      <c r="EM105" s="278"/>
      <c r="EN105" s="278"/>
      <c r="EO105" s="278"/>
      <c r="EP105" s="278"/>
      <c r="EQ105" s="278"/>
      <c r="ER105" s="278"/>
      <c r="ES105" s="278"/>
      <c r="ET105" s="278"/>
      <c r="EU105" s="278"/>
      <c r="EV105" s="278"/>
      <c r="EW105" s="278"/>
      <c r="EX105" s="278"/>
      <c r="EY105" s="278"/>
      <c r="EZ105" s="278"/>
      <c r="FA105" s="278"/>
      <c r="FB105" s="278"/>
      <c r="FC105" s="278"/>
      <c r="FD105" s="278"/>
      <c r="FE105" s="278"/>
      <c r="FF105" s="278"/>
      <c r="FG105" s="278"/>
      <c r="FH105" s="278"/>
      <c r="FI105" s="278"/>
      <c r="FJ105" s="278"/>
      <c r="FK105" s="278"/>
      <c r="FL105" s="278"/>
      <c r="FM105" s="278"/>
      <c r="FN105" s="278"/>
      <c r="FO105" s="278"/>
      <c r="FP105" s="278"/>
      <c r="FQ105" s="278"/>
      <c r="FR105" s="278"/>
      <c r="FS105" s="278"/>
      <c r="FT105" s="278"/>
      <c r="FU105" s="278"/>
      <c r="FV105" s="278"/>
      <c r="FW105" s="278"/>
      <c r="FX105" s="278"/>
      <c r="FY105" s="278"/>
      <c r="FZ105" s="278"/>
      <c r="GA105" s="278"/>
      <c r="GB105" s="278"/>
      <c r="GC105" s="278"/>
      <c r="GD105" s="278"/>
      <c r="GE105" s="278"/>
      <c r="GF105" s="278"/>
      <c r="GG105" s="278"/>
      <c r="GH105" s="278"/>
      <c r="GI105" s="150">
        <v>99999</v>
      </c>
      <c r="GJ105" s="150">
        <v>99999</v>
      </c>
      <c r="GK105" s="150">
        <v>99999</v>
      </c>
      <c r="GL105" s="48">
        <v>99</v>
      </c>
      <c r="GN105" s="99">
        <f t="shared" si="103"/>
        <v>347</v>
      </c>
      <c r="GO105" s="99">
        <f t="shared" si="100"/>
        <v>349</v>
      </c>
      <c r="GP105" s="50"/>
      <c r="GQ105" s="101" t="str">
        <f t="shared" si="102"/>
        <v>5</v>
      </c>
      <c r="GR105" s="104" t="str">
        <f t="shared" si="101"/>
        <v>108</v>
      </c>
      <c r="GS105" s="50">
        <f t="shared" si="97"/>
        <v>100</v>
      </c>
      <c r="GT105" s="7"/>
      <c r="GU105" s="175" t="str">
        <f t="shared" si="87"/>
        <v>1,2,98,70,68,67,66,65,60,63,64,62,61,158,156,157,177,161,160,162,176,175,174,163,164,172,173,140,141,145,146,147,137,138,139,153,69,152,55,56,54,57,127,109,110,111,112,114,113,115,116,117,118,119,120,123,122,71,126,58,59,74,72,73,75,76,77,78,79,81,80,82,83,84,85,86,87,92,95,124,96,94,93,91,88,89,90,97,121,125,107,106,105,104,103,102,8,12,5,100,108,128,27,28,29,30,9,7,6,14,13,15,16,19,17,18,37,36,20,11,129,131,132,134,133,50,51,52,10,3,4,99,101,25,22,34,21,35,32,26,130,136,135,150,151,149,148,144,143,142,171,170,169,168,167,166,165,159,155,154,31,24,23,45,33,49,46,44,43,53,48,47,41,40,42,39,38,</v>
      </c>
      <c r="GV105" s="241" t="str">
        <v>1199993.14,2.5,0</v>
      </c>
      <c r="GW105" s="101">
        <f t="shared" si="70"/>
        <v>11</v>
      </c>
      <c r="GX105" s="101">
        <f t="shared" si="71"/>
        <v>15</v>
      </c>
      <c r="GY105" s="167">
        <f t="shared" si="72"/>
        <v>99999</v>
      </c>
      <c r="GZ105" s="99">
        <f t="shared" si="73"/>
        <v>99999</v>
      </c>
      <c r="HA105" s="99">
        <f t="shared" si="74"/>
        <v>0</v>
      </c>
      <c r="HB105" s="248" t="str">
        <f t="shared" si="75"/>
        <v>-</v>
      </c>
      <c r="HC105" s="49"/>
      <c r="HD105" s="246" t="str">
        <f t="shared" si="98"/>
        <v/>
      </c>
      <c r="HE105" s="50">
        <v>100</v>
      </c>
      <c r="HF105" s="173" t="str">
        <f t="shared" si="99"/>
        <v/>
      </c>
      <c r="HG105" s="101" t="str">
        <f t="shared" si="69"/>
        <v/>
      </c>
      <c r="HH105" s="267" t="str" cm="1">
        <f t="array" ref="HH105">IF(HE105&lt;=$HC$1-1,IF(HF105&lt;&gt;HF104,INDEX($M$6:$GK$185,1,HG105+1),INDEX($M$6:$GK$185,MIN(HG105,HG104)+1,MAX(HG105,HG104)+1))+IF(HF105&lt;&gt;HF106,INDEX($M$6:$GK$185,1,HG105+1),0),"")</f>
        <v/>
      </c>
      <c r="HI105" s="50" t="str">
        <f t="shared" ca="1" si="76"/>
        <v/>
      </c>
      <c r="HJ105" s="49"/>
      <c r="HK105" s="49"/>
      <c r="HL105" s="49"/>
      <c r="HM105" s="49"/>
      <c r="HP105" s="161">
        <v>100</v>
      </c>
      <c r="HQ105" s="163" t="str">
        <f t="shared" si="88"/>
        <v>,-100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5" s="164" t="str">
        <f t="shared" si="89"/>
        <v>,-100,2,98,70,68,67,66,65,60,63,64,62,61,158,156,157,177,161,160,162,176,175,174,163,164,172,173,140,141,145,146,147,137,138,139,153,69,152,55,56,54,57,127,109,110,111,112,114,113,115,116,117,118,119,120,123,122,71,126,58,59,74,72,73,75,76,77,78,79,81,80,82,83,84,85,86,87,92,95,124,96,94,93,91,88,89,90,97,121,125,107,106,105,104,1,103,102,8,12,5,108,128,27,28,29,30,9,7,6,14,13,15,16,19,17,18,37,36,20,11,129,131,132,134,133,50,51,52,10,3,4,99,101,25,22,34,21,35,32,26,130,136,135,150,151,149,148,144,143,142,171,170,169,168,167,166,165,159,155,154,31,24,23,45,33,49,46,44,43,53,48,47,41,40,42,39,38,</v>
      </c>
      <c r="HS105" s="105" t="str">
        <f t="shared" si="90"/>
        <v>100,2,98,70,68,67,66,65,60,63,64,62,61,158,156,157,177,161,160,162,176,175,174,163,164,172,173,140,141,145,146,147,137,138,139,153,69,152,55,56,54,57,127,109,110,111,112,114,113,115,116,117,118,119,120,123,122,71,126,58,59,74,72,73,75,76,77,78,79,81,80,82,83,84,85,86,87,92,95,124,96,94,93,91,88,89,90,97,121,125,107,106,105,104,1,103,102,8,12,5,108,128,27,28,29,30,9,7,6,14,13,15,16,19,17,18,37,36,20,11,129,131,132,134,133,50,51,52,10,3,4,99,101,25,22,34,21,35,32,26,130,136,135,150,151,149,148,144,143,142,171,170,169,168,167,166,165,159,155,154,31,24,23,45,33,49,46,44,43,53,48,47,41,40,42,39,38,</v>
      </c>
      <c r="HT105" s="143" t="str">
        <v>1399986,1.25,0</v>
      </c>
      <c r="HU105" s="161">
        <f t="shared" si="77"/>
        <v>8</v>
      </c>
      <c r="HV105" s="161">
        <f t="shared" si="78"/>
        <v>13</v>
      </c>
      <c r="HW105" s="161">
        <f t="shared" si="79"/>
        <v>1399986</v>
      </c>
      <c r="HX105" s="161">
        <f t="shared" si="80"/>
        <v>1.25</v>
      </c>
      <c r="HY105" s="161">
        <f t="shared" si="81"/>
        <v>0</v>
      </c>
      <c r="HZ105" s="161">
        <f t="shared" si="82"/>
        <v>1399986</v>
      </c>
      <c r="IA105" s="174">
        <f t="shared" si="92"/>
        <v>99999</v>
      </c>
      <c r="IB105" s="173">
        <f t="shared" si="93"/>
        <v>99999</v>
      </c>
      <c r="IC105" s="56" t="e">
        <f t="shared" si="94"/>
        <v>#VALUE!</v>
      </c>
      <c r="ID105" s="167" t="str">
        <f t="shared" si="95"/>
        <v>-</v>
      </c>
      <c r="IE105" s="186" t="str">
        <f t="shared" si="96"/>
        <v>-</v>
      </c>
      <c r="IJ105" s="121">
        <f t="shared" si="84"/>
        <v>99999</v>
      </c>
      <c r="IK105" s="1">
        <f t="shared" si="85"/>
        <v>99999</v>
      </c>
      <c r="IL105" s="56" t="str">
        <f t="shared" si="86"/>
        <v>-</v>
      </c>
    </row>
    <row r="106" spans="1:246" ht="16" thickBot="1" x14ac:dyDescent="0.25">
      <c r="A106" s="64"/>
      <c r="B106" s="1">
        <v>101</v>
      </c>
      <c r="K106" s="9">
        <v>100</v>
      </c>
      <c r="L106" s="3">
        <v>100</v>
      </c>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81"/>
      <c r="CA106" s="281"/>
      <c r="CB106" s="281"/>
      <c r="CC106" s="281"/>
      <c r="CD106" s="281"/>
      <c r="CE106" s="281"/>
      <c r="CF106" s="281"/>
      <c r="CG106" s="281"/>
      <c r="CH106" s="281"/>
      <c r="CI106" s="281"/>
      <c r="CJ106" s="281"/>
      <c r="CK106" s="281"/>
      <c r="CL106" s="9"/>
      <c r="CM106" s="9"/>
      <c r="CN106" s="9"/>
      <c r="CO106" s="9"/>
      <c r="CP106" s="9"/>
      <c r="CQ106" s="9"/>
      <c r="CR106" s="9"/>
      <c r="CS106" s="9"/>
      <c r="CT106" s="9"/>
      <c r="CU106" s="9"/>
      <c r="CV106" s="9"/>
      <c r="CW106" s="9"/>
      <c r="CX106" s="9"/>
      <c r="CY106" s="9"/>
      <c r="CZ106" s="9"/>
      <c r="DA106" s="9"/>
      <c r="DB106" s="9"/>
      <c r="DC106" s="9"/>
      <c r="DD106" s="9"/>
      <c r="DE106" s="9"/>
      <c r="DF106" s="9"/>
      <c r="DG106" s="9"/>
      <c r="DH106" s="143"/>
      <c r="DI106" s="143" t="s">
        <v>17</v>
      </c>
      <c r="DJ106" s="278"/>
      <c r="DK106" s="278"/>
      <c r="DL106" s="278"/>
      <c r="DM106" s="278"/>
      <c r="DN106" s="278"/>
      <c r="DO106" s="278"/>
      <c r="DP106" s="278"/>
      <c r="DQ106" s="278"/>
      <c r="DR106" s="278"/>
      <c r="DS106" s="278"/>
      <c r="DT106" s="278"/>
      <c r="DU106" s="278"/>
      <c r="DV106" s="278"/>
      <c r="DW106" s="278"/>
      <c r="DX106" s="278"/>
      <c r="DY106" s="278"/>
      <c r="DZ106" s="278"/>
      <c r="EA106" s="278"/>
      <c r="EB106" s="278"/>
      <c r="EC106" s="278"/>
      <c r="ED106" s="278"/>
      <c r="EE106" s="278"/>
      <c r="EF106" s="278"/>
      <c r="EG106" s="278"/>
      <c r="EH106" s="278"/>
      <c r="EI106" s="278"/>
      <c r="EJ106" s="278"/>
      <c r="EK106" s="278"/>
      <c r="EL106" s="278"/>
      <c r="EM106" s="278"/>
      <c r="EN106" s="278"/>
      <c r="EO106" s="278"/>
      <c r="EP106" s="278"/>
      <c r="EQ106" s="278"/>
      <c r="ER106" s="278"/>
      <c r="ES106" s="278"/>
      <c r="ET106" s="278"/>
      <c r="EU106" s="278"/>
      <c r="EV106" s="278"/>
      <c r="EW106" s="278"/>
      <c r="EX106" s="278"/>
      <c r="EY106" s="278"/>
      <c r="EZ106" s="278"/>
      <c r="FA106" s="278"/>
      <c r="FB106" s="278"/>
      <c r="FC106" s="278"/>
      <c r="FD106" s="278"/>
      <c r="FE106" s="278"/>
      <c r="FF106" s="278"/>
      <c r="FG106" s="278"/>
      <c r="FH106" s="278"/>
      <c r="FI106" s="278"/>
      <c r="FJ106" s="278"/>
      <c r="FK106" s="278"/>
      <c r="FL106" s="278"/>
      <c r="FM106" s="278"/>
      <c r="FN106" s="278"/>
      <c r="FO106" s="278"/>
      <c r="FP106" s="278"/>
      <c r="FQ106" s="278"/>
      <c r="FR106" s="278"/>
      <c r="FS106" s="278"/>
      <c r="FT106" s="278"/>
      <c r="FU106" s="278"/>
      <c r="FV106" s="278"/>
      <c r="FW106" s="278"/>
      <c r="FX106" s="278"/>
      <c r="FY106" s="278"/>
      <c r="FZ106" s="278"/>
      <c r="GA106" s="278"/>
      <c r="GB106" s="278"/>
      <c r="GC106" s="278"/>
      <c r="GD106" s="278"/>
      <c r="GE106" s="278"/>
      <c r="GF106" s="278"/>
      <c r="GG106" s="278"/>
      <c r="GH106" s="278"/>
      <c r="GI106" s="150">
        <v>99999</v>
      </c>
      <c r="GJ106" s="150">
        <v>99999</v>
      </c>
      <c r="GK106" s="150">
        <v>99999</v>
      </c>
      <c r="GL106" s="48">
        <v>100</v>
      </c>
      <c r="GN106" s="99">
        <f t="shared" si="103"/>
        <v>351</v>
      </c>
      <c r="GO106" s="99">
        <f t="shared" si="100"/>
        <v>353</v>
      </c>
      <c r="GP106" s="50"/>
      <c r="GQ106" s="101" t="str">
        <f t="shared" si="102"/>
        <v>108</v>
      </c>
      <c r="GR106" s="104" t="str">
        <f t="shared" si="101"/>
        <v>128</v>
      </c>
      <c r="GS106" s="50">
        <f t="shared" si="97"/>
        <v>101</v>
      </c>
      <c r="GT106" s="7"/>
      <c r="GU106" s="175" t="str">
        <f t="shared" si="87"/>
        <v>1,2,98,70,68,67,66,65,60,63,64,62,61,158,156,157,177,161,160,162,176,175,174,163,164,172,173,140,141,145,146,147,137,138,139,153,69,152,55,56,54,57,127,109,110,111,112,114,113,115,116,117,118,119,120,123,122,71,126,58,59,74,72,73,75,76,77,78,79,81,80,82,83,84,85,86,87,92,95,124,96,94,93,91,88,89,90,97,121,125,107,106,105,104,103,102,8,12,5,108,100,128,27,28,29,30,9,7,6,14,13,15,16,19,17,18,37,36,20,11,129,131,132,134,133,50,51,52,10,3,4,99,101,25,22,34,21,35,32,26,130,136,135,150,151,149,148,144,143,142,171,170,169,168,167,166,165,159,155,154,31,24,23,45,33,49,46,44,43,53,48,47,41,40,42,39,38,</v>
      </c>
      <c r="GV106" s="241" t="str">
        <v>1199993.14,2.5,0</v>
      </c>
      <c r="GW106" s="101">
        <f t="shared" si="70"/>
        <v>11</v>
      </c>
      <c r="GX106" s="101">
        <f t="shared" si="71"/>
        <v>15</v>
      </c>
      <c r="GY106" s="167">
        <f t="shared" si="72"/>
        <v>1199993.1399999999</v>
      </c>
      <c r="GZ106" s="99">
        <f t="shared" si="73"/>
        <v>2.5</v>
      </c>
      <c r="HA106" s="99">
        <f t="shared" si="74"/>
        <v>0</v>
      </c>
      <c r="HB106" s="248" t="str">
        <f t="shared" si="75"/>
        <v>-</v>
      </c>
      <c r="HC106" s="49"/>
      <c r="HD106" s="246" t="str">
        <f t="shared" si="98"/>
        <v/>
      </c>
      <c r="HE106" s="50">
        <v>101</v>
      </c>
      <c r="HF106" s="173" t="str">
        <f t="shared" si="99"/>
        <v/>
      </c>
      <c r="HG106" s="101" t="str">
        <f t="shared" si="69"/>
        <v/>
      </c>
      <c r="HH106" s="267" t="str" cm="1">
        <f t="array" ref="HH106">IF(HE106&lt;=$HC$1-1,IF(HF106&lt;&gt;HF105,INDEX($M$6:$GK$185,1,HG106+1),INDEX($M$6:$GK$185,MIN(HG106,HG105)+1,MAX(HG106,HG105)+1))+IF(HF106&lt;&gt;HF107,INDEX($M$6:$GK$185,1,HG106+1),0),"")</f>
        <v/>
      </c>
      <c r="HI106" s="50" t="str">
        <f t="shared" ca="1" si="76"/>
        <v/>
      </c>
      <c r="HJ106" s="49"/>
      <c r="HK106" s="49"/>
      <c r="HL106" s="49"/>
      <c r="HM106" s="49"/>
      <c r="HP106" s="161">
        <v>101</v>
      </c>
      <c r="HQ106" s="163" t="str">
        <f t="shared" si="88"/>
        <v>,-101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6" s="164" t="str">
        <f t="shared" si="89"/>
        <v>,-101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25,22,34,21,35,32,26,130,136,135,150,151,149,148,144,143,142,171,170,169,168,167,166,165,159,155,154,31,24,23,45,33,49,46,44,43,53,48,47,41,40,42,39,38,</v>
      </c>
      <c r="HS106" s="105" t="str">
        <f t="shared" si="90"/>
        <v>101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25,22,34,21,35,32,26,130,136,135,150,151,149,148,144,143,142,171,170,169,168,167,166,165,159,155,154,31,24,23,45,33,49,46,44,43,53,48,47,41,40,42,39,38,</v>
      </c>
      <c r="HT106" s="143" t="str">
        <v>1299987,1.25,0</v>
      </c>
      <c r="HU106" s="161">
        <f t="shared" si="77"/>
        <v>8</v>
      </c>
      <c r="HV106" s="161">
        <f t="shared" si="78"/>
        <v>13</v>
      </c>
      <c r="HW106" s="161">
        <f t="shared" si="79"/>
        <v>1299987</v>
      </c>
      <c r="HX106" s="161">
        <f t="shared" si="80"/>
        <v>1.25</v>
      </c>
      <c r="HY106" s="161">
        <f t="shared" si="81"/>
        <v>0</v>
      </c>
      <c r="HZ106" s="161">
        <f t="shared" si="82"/>
        <v>1299987</v>
      </c>
      <c r="IA106" s="174">
        <f t="shared" si="92"/>
        <v>99999</v>
      </c>
      <c r="IB106" s="173">
        <f t="shared" si="93"/>
        <v>99999</v>
      </c>
      <c r="IC106" s="56" t="e">
        <f t="shared" si="94"/>
        <v>#VALUE!</v>
      </c>
      <c r="ID106" s="167" t="str">
        <f t="shared" si="95"/>
        <v>-</v>
      </c>
      <c r="IE106" s="186" t="str">
        <f t="shared" si="96"/>
        <v>-</v>
      </c>
      <c r="IJ106" s="121">
        <f t="shared" si="84"/>
        <v>99999</v>
      </c>
      <c r="IK106" s="1">
        <f t="shared" si="85"/>
        <v>99999</v>
      </c>
      <c r="IL106" s="56" t="str">
        <f t="shared" si="86"/>
        <v>-</v>
      </c>
    </row>
    <row r="107" spans="1:246" ht="16" thickBot="1" x14ac:dyDescent="0.25">
      <c r="A107" s="64"/>
      <c r="B107" s="1">
        <v>102</v>
      </c>
      <c r="K107" s="9">
        <v>101</v>
      </c>
      <c r="L107" s="3">
        <v>101</v>
      </c>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81"/>
      <c r="CA107" s="281"/>
      <c r="CB107" s="281"/>
      <c r="CC107" s="281"/>
      <c r="CD107" s="281"/>
      <c r="CE107" s="281"/>
      <c r="CF107" s="281"/>
      <c r="CG107" s="281"/>
      <c r="CH107" s="281"/>
      <c r="CI107" s="281"/>
      <c r="CJ107" s="281"/>
      <c r="CK107" s="281"/>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143"/>
      <c r="DJ107" s="143" t="s">
        <v>17</v>
      </c>
      <c r="DK107" s="278"/>
      <c r="DL107" s="278"/>
      <c r="DM107" s="278"/>
      <c r="DN107" s="278"/>
      <c r="DO107" s="278"/>
      <c r="DP107" s="278"/>
      <c r="DQ107" s="278"/>
      <c r="DR107" s="278"/>
      <c r="DS107" s="278"/>
      <c r="DT107" s="278"/>
      <c r="DU107" s="278"/>
      <c r="DV107" s="278"/>
      <c r="DW107" s="278"/>
      <c r="DX107" s="278"/>
      <c r="DY107" s="278"/>
      <c r="DZ107" s="278"/>
      <c r="EA107" s="278"/>
      <c r="EB107" s="278"/>
      <c r="EC107" s="278"/>
      <c r="ED107" s="278"/>
      <c r="EE107" s="278"/>
      <c r="EF107" s="278"/>
      <c r="EG107" s="278"/>
      <c r="EH107" s="278"/>
      <c r="EI107" s="278"/>
      <c r="EJ107" s="278"/>
      <c r="EK107" s="278"/>
      <c r="EL107" s="278"/>
      <c r="EM107" s="278"/>
      <c r="EN107" s="278"/>
      <c r="EO107" s="278"/>
      <c r="EP107" s="278"/>
      <c r="EQ107" s="278"/>
      <c r="ER107" s="278"/>
      <c r="ES107" s="278"/>
      <c r="ET107" s="278"/>
      <c r="EU107" s="278"/>
      <c r="EV107" s="278"/>
      <c r="EW107" s="278"/>
      <c r="EX107" s="278"/>
      <c r="EY107" s="278"/>
      <c r="EZ107" s="278"/>
      <c r="FA107" s="278"/>
      <c r="FB107" s="278"/>
      <c r="FC107" s="278"/>
      <c r="FD107" s="278"/>
      <c r="FE107" s="278"/>
      <c r="FF107" s="278"/>
      <c r="FG107" s="278"/>
      <c r="FH107" s="278"/>
      <c r="FI107" s="278"/>
      <c r="FJ107" s="278"/>
      <c r="FK107" s="278"/>
      <c r="FL107" s="278"/>
      <c r="FM107" s="278"/>
      <c r="FN107" s="278"/>
      <c r="FO107" s="278"/>
      <c r="FP107" s="278"/>
      <c r="FQ107" s="278"/>
      <c r="FR107" s="278"/>
      <c r="FS107" s="278"/>
      <c r="FT107" s="278"/>
      <c r="FU107" s="278"/>
      <c r="FV107" s="278"/>
      <c r="FW107" s="278"/>
      <c r="FX107" s="278"/>
      <c r="FY107" s="278"/>
      <c r="FZ107" s="278"/>
      <c r="GA107" s="278"/>
      <c r="GB107" s="278"/>
      <c r="GC107" s="278"/>
      <c r="GD107" s="278"/>
      <c r="GE107" s="278"/>
      <c r="GF107" s="278"/>
      <c r="GG107" s="278"/>
      <c r="GH107" s="278"/>
      <c r="GI107" s="150">
        <v>99999</v>
      </c>
      <c r="GJ107" s="150">
        <v>99999</v>
      </c>
      <c r="GK107" s="150">
        <v>99999</v>
      </c>
      <c r="GL107" s="48">
        <v>101</v>
      </c>
      <c r="GN107" s="99">
        <f t="shared" si="103"/>
        <v>355</v>
      </c>
      <c r="GO107" s="99">
        <f t="shared" si="100"/>
        <v>356</v>
      </c>
      <c r="GP107" s="50"/>
      <c r="GQ107" s="101" t="str">
        <f t="shared" si="102"/>
        <v>128</v>
      </c>
      <c r="GR107" s="104" t="str">
        <f t="shared" si="101"/>
        <v>27</v>
      </c>
      <c r="GS107" s="50">
        <f t="shared" si="97"/>
        <v>102</v>
      </c>
      <c r="GT107" s="7"/>
      <c r="GU107" s="175" t="str">
        <f t="shared" si="87"/>
        <v>1,2,98,70,68,67,66,65,60,63,64,62,61,158,156,157,177,161,160,162,176,175,174,163,164,172,173,140,141,145,146,147,137,138,139,153,69,152,55,56,54,57,127,109,110,111,112,114,113,115,116,117,118,119,120,123,122,71,126,58,59,74,72,73,75,76,77,78,79,81,80,82,83,84,85,86,87,92,95,124,96,94,93,91,88,89,90,97,121,125,107,106,105,104,103,102,8,12,5,108,128,100,27,28,29,30,9,7,6,14,13,15,16,19,17,18,37,36,20,11,129,131,132,134,133,50,51,52,10,3,4,99,101,25,22,34,21,35,32,26,130,136,135,150,151,149,148,144,143,142,171,170,169,168,167,166,165,159,155,154,31,24,23,45,33,49,46,44,43,53,48,47,41,40,42,39,38,</v>
      </c>
      <c r="GV107" s="241" t="str">
        <v>1199993.14,2.5,0</v>
      </c>
      <c r="GW107" s="101">
        <f t="shared" si="70"/>
        <v>11</v>
      </c>
      <c r="GX107" s="101">
        <f t="shared" si="71"/>
        <v>15</v>
      </c>
      <c r="GY107" s="167">
        <f t="shared" si="72"/>
        <v>1199993.1399999999</v>
      </c>
      <c r="GZ107" s="99">
        <f t="shared" si="73"/>
        <v>2.5</v>
      </c>
      <c r="HA107" s="99">
        <f t="shared" si="74"/>
        <v>0</v>
      </c>
      <c r="HB107" s="248" t="str">
        <f t="shared" si="75"/>
        <v>-</v>
      </c>
      <c r="HC107" s="49"/>
      <c r="HD107" s="246" t="str">
        <f t="shared" si="98"/>
        <v/>
      </c>
      <c r="HE107" s="50">
        <v>102</v>
      </c>
      <c r="HF107" s="173" t="str">
        <f t="shared" si="99"/>
        <v/>
      </c>
      <c r="HG107" s="101" t="str">
        <f t="shared" si="69"/>
        <v/>
      </c>
      <c r="HH107" s="267" t="str" cm="1">
        <f t="array" ref="HH107">IF(HE107&lt;=$HC$1-1,IF(HF107&lt;&gt;HF106,INDEX($M$6:$GK$185,1,HG107+1),INDEX($M$6:$GK$185,MIN(HG107,HG106)+1,MAX(HG107,HG106)+1))+IF(HF107&lt;&gt;HF108,INDEX($M$6:$GK$185,1,HG107+1),0),"")</f>
        <v/>
      </c>
      <c r="HI107" s="50" t="str">
        <f t="shared" ca="1" si="76"/>
        <v/>
      </c>
      <c r="HJ107" s="49"/>
      <c r="HK107" s="49"/>
      <c r="HL107" s="49"/>
      <c r="HM107" s="49"/>
      <c r="HP107" s="161">
        <v>102</v>
      </c>
      <c r="HQ107" s="163" t="str">
        <f t="shared" si="88"/>
        <v>,-102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7" s="164" t="str">
        <f t="shared" si="89"/>
        <v>,-102,2,98,70,68,67,66,65,60,63,64,62,61,158,156,157,177,161,160,162,176,175,174,163,164,172,173,140,141,145,146,147,137,138,139,153,69,152,55,56,54,57,127,109,110,111,112,114,113,115,116,117,118,119,120,123,122,71,126,58,59,74,72,73,75,76,77,78,79,81,80,82,83,84,85,86,87,92,95,124,96,94,93,91,88,89,90,97,121,125,107,106,105,104,100,103,1,8,12,5,108,128,27,28,29,30,9,7,6,14,13,15,16,19,17,18,37,36,20,11,129,131,132,134,133,50,51,52,10,3,4,99,101,25,22,34,21,35,32,26,130,136,135,150,151,149,148,144,143,142,171,170,169,168,167,166,165,159,155,154,31,24,23,45,33,49,46,44,43,53,48,47,41,40,42,39,38,</v>
      </c>
      <c r="HS107" s="105" t="str">
        <f t="shared" si="90"/>
        <v>102,2,98,70,68,67,66,65,60,63,64,62,61,158,156,157,177,161,160,162,176,175,174,163,164,172,173,140,141,145,146,147,137,138,139,153,69,152,55,56,54,57,127,109,110,111,112,114,113,115,116,117,118,119,120,123,122,71,126,58,59,74,72,73,75,76,77,78,79,81,80,82,83,84,85,86,87,92,95,124,96,94,93,91,88,89,90,97,121,125,107,106,105,104,100,103,1,8,12,5,108,128,27,28,29,30,9,7,6,14,13,15,16,19,17,18,37,36,20,11,129,131,132,134,133,50,51,52,10,3,4,99,101,25,22,34,21,35,32,26,130,136,135,150,151,149,148,144,143,142,171,170,169,168,167,166,165,159,155,154,31,24,23,45,33,49,46,44,43,53,48,47,41,40,42,39,38,</v>
      </c>
      <c r="HT107" s="143" t="str">
        <v>1299987,1.25,0</v>
      </c>
      <c r="HU107" s="161">
        <f t="shared" si="77"/>
        <v>8</v>
      </c>
      <c r="HV107" s="161">
        <f t="shared" si="78"/>
        <v>13</v>
      </c>
      <c r="HW107" s="161">
        <f t="shared" si="79"/>
        <v>1299987</v>
      </c>
      <c r="HX107" s="161">
        <f t="shared" si="80"/>
        <v>1.25</v>
      </c>
      <c r="HY107" s="161">
        <f t="shared" si="81"/>
        <v>0</v>
      </c>
      <c r="HZ107" s="161">
        <f t="shared" si="82"/>
        <v>1299987</v>
      </c>
      <c r="IA107" s="174">
        <f t="shared" si="92"/>
        <v>99999</v>
      </c>
      <c r="IB107" s="173">
        <f t="shared" si="93"/>
        <v>99999</v>
      </c>
      <c r="IC107" s="56" t="e">
        <f t="shared" si="94"/>
        <v>#VALUE!</v>
      </c>
      <c r="ID107" s="167" t="str">
        <f t="shared" si="95"/>
        <v>-</v>
      </c>
      <c r="IE107" s="186" t="str">
        <f t="shared" si="96"/>
        <v>-</v>
      </c>
      <c r="IJ107" s="121">
        <f t="shared" si="84"/>
        <v>99999</v>
      </c>
      <c r="IK107" s="1">
        <f t="shared" si="85"/>
        <v>99999</v>
      </c>
      <c r="IL107" s="56" t="str">
        <f t="shared" si="86"/>
        <v>-</v>
      </c>
    </row>
    <row r="108" spans="1:246" ht="16" thickBot="1" x14ac:dyDescent="0.25">
      <c r="A108" s="64"/>
      <c r="B108" s="1">
        <v>103</v>
      </c>
      <c r="K108" s="9">
        <v>102</v>
      </c>
      <c r="L108" s="3">
        <v>102</v>
      </c>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c r="CJ108" s="281"/>
      <c r="CK108" s="281"/>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143"/>
      <c r="DK108" s="143" t="s">
        <v>17</v>
      </c>
      <c r="DL108" s="278"/>
      <c r="DM108" s="278"/>
      <c r="DN108" s="278"/>
      <c r="DO108" s="278"/>
      <c r="DP108" s="278"/>
      <c r="DQ108" s="278"/>
      <c r="DR108" s="278"/>
      <c r="DS108" s="278"/>
      <c r="DT108" s="278"/>
      <c r="DU108" s="278"/>
      <c r="DV108" s="278"/>
      <c r="DW108" s="278"/>
      <c r="DX108" s="278"/>
      <c r="DY108" s="278"/>
      <c r="DZ108" s="278"/>
      <c r="EA108" s="278"/>
      <c r="EB108" s="278"/>
      <c r="EC108" s="278"/>
      <c r="ED108" s="278"/>
      <c r="EE108" s="278"/>
      <c r="EF108" s="278"/>
      <c r="EG108" s="278"/>
      <c r="EH108" s="278"/>
      <c r="EI108" s="278"/>
      <c r="EJ108" s="278"/>
      <c r="EK108" s="278"/>
      <c r="EL108" s="278"/>
      <c r="EM108" s="278"/>
      <c r="EN108" s="278"/>
      <c r="EO108" s="278"/>
      <c r="EP108" s="278"/>
      <c r="EQ108" s="278"/>
      <c r="ER108" s="278"/>
      <c r="ES108" s="278"/>
      <c r="ET108" s="278"/>
      <c r="EU108" s="278"/>
      <c r="EV108" s="278"/>
      <c r="EW108" s="278"/>
      <c r="EX108" s="278"/>
      <c r="EY108" s="278"/>
      <c r="EZ108" s="278"/>
      <c r="FA108" s="278"/>
      <c r="FB108" s="278"/>
      <c r="FC108" s="278"/>
      <c r="FD108" s="278"/>
      <c r="FE108" s="278"/>
      <c r="FF108" s="278"/>
      <c r="FG108" s="278"/>
      <c r="FH108" s="278"/>
      <c r="FI108" s="278"/>
      <c r="FJ108" s="278"/>
      <c r="FK108" s="278"/>
      <c r="FL108" s="278"/>
      <c r="FM108" s="278"/>
      <c r="FN108" s="278"/>
      <c r="FO108" s="278"/>
      <c r="FP108" s="278"/>
      <c r="FQ108" s="278"/>
      <c r="FR108" s="278"/>
      <c r="FS108" s="278"/>
      <c r="FT108" s="278"/>
      <c r="FU108" s="278"/>
      <c r="FV108" s="278"/>
      <c r="FW108" s="278"/>
      <c r="FX108" s="278"/>
      <c r="FY108" s="278"/>
      <c r="FZ108" s="278"/>
      <c r="GA108" s="278"/>
      <c r="GB108" s="278"/>
      <c r="GC108" s="278"/>
      <c r="GD108" s="278"/>
      <c r="GE108" s="278"/>
      <c r="GF108" s="278"/>
      <c r="GG108" s="278"/>
      <c r="GH108" s="278"/>
      <c r="GI108" s="150">
        <v>99999</v>
      </c>
      <c r="GJ108" s="150">
        <v>99999</v>
      </c>
      <c r="GK108" s="150">
        <v>99999</v>
      </c>
      <c r="GL108" s="48">
        <v>102</v>
      </c>
      <c r="GN108" s="99">
        <f t="shared" si="103"/>
        <v>358</v>
      </c>
      <c r="GO108" s="99">
        <f t="shared" si="100"/>
        <v>359</v>
      </c>
      <c r="GP108" s="50"/>
      <c r="GQ108" s="101" t="str">
        <f t="shared" si="102"/>
        <v>27</v>
      </c>
      <c r="GR108" s="104" t="str">
        <f t="shared" si="101"/>
        <v>28</v>
      </c>
      <c r="GS108" s="50">
        <f t="shared" si="97"/>
        <v>103</v>
      </c>
      <c r="GT108" s="7"/>
      <c r="GU108" s="175" t="str">
        <f t="shared" si="87"/>
        <v>1,2,98,70,68,67,66,65,60,63,64,62,61,158,156,157,177,161,160,162,176,175,174,163,164,172,173,140,141,145,146,147,137,138,139,153,69,152,55,56,54,57,127,109,110,111,112,114,113,115,116,117,118,119,120,123,122,71,126,58,59,74,72,73,75,76,77,78,79,81,80,82,83,84,85,86,87,92,95,124,96,94,93,91,88,89,90,97,121,125,107,106,105,104,103,102,8,12,5,108,128,27,100,28,29,30,9,7,6,14,13,15,16,19,17,18,37,36,20,11,129,131,132,134,133,50,51,52,10,3,4,99,101,25,22,34,21,35,32,26,130,136,135,150,151,149,148,144,143,142,171,170,169,168,167,166,165,159,155,154,31,24,23,45,33,49,46,44,43,53,48,47,41,40,42,39,38,</v>
      </c>
      <c r="GV108" s="241" t="str">
        <v>1199993.14,2.5,0</v>
      </c>
      <c r="GW108" s="101">
        <f t="shared" si="70"/>
        <v>11</v>
      </c>
      <c r="GX108" s="101">
        <f t="shared" si="71"/>
        <v>15</v>
      </c>
      <c r="GY108" s="167">
        <f t="shared" si="72"/>
        <v>1199993.1399999999</v>
      </c>
      <c r="GZ108" s="99">
        <f t="shared" si="73"/>
        <v>2.5</v>
      </c>
      <c r="HA108" s="99">
        <f t="shared" si="74"/>
        <v>0</v>
      </c>
      <c r="HB108" s="248" t="str">
        <f t="shared" si="75"/>
        <v>-</v>
      </c>
      <c r="HC108" s="49"/>
      <c r="HD108" s="246" t="str">
        <f t="shared" si="98"/>
        <v/>
      </c>
      <c r="HE108" s="50">
        <v>103</v>
      </c>
      <c r="HF108" s="173" t="str">
        <f t="shared" si="99"/>
        <v/>
      </c>
      <c r="HG108" s="101" t="str">
        <f t="shared" si="69"/>
        <v/>
      </c>
      <c r="HH108" s="267" t="str" cm="1">
        <f t="array" ref="HH108">IF(HE108&lt;=$HC$1-1,IF(HF108&lt;&gt;HF107,INDEX($M$6:$GK$185,1,HG108+1),INDEX($M$6:$GK$185,MIN(HG108,HG107)+1,MAX(HG108,HG107)+1))+IF(HF108&lt;&gt;HF109,INDEX($M$6:$GK$185,1,HG108+1),0),"")</f>
        <v/>
      </c>
      <c r="HI108" s="50" t="str">
        <f t="shared" ca="1" si="76"/>
        <v/>
      </c>
      <c r="HJ108" s="49"/>
      <c r="HK108" s="49"/>
      <c r="HL108" s="49"/>
      <c r="HM108" s="49"/>
      <c r="HP108" s="161">
        <v>103</v>
      </c>
      <c r="HQ108" s="163" t="str">
        <f t="shared" si="88"/>
        <v>,-103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8" s="164" t="str">
        <f t="shared" si="89"/>
        <v>,-103,2,98,70,68,67,66,65,60,63,64,62,61,158,156,157,177,161,160,162,176,175,174,163,164,172,173,140,141,145,146,147,137,138,139,153,69,152,55,56,54,57,127,109,110,111,112,114,113,115,116,117,118,119,120,123,122,71,126,58,59,74,72,73,75,76,77,78,79,81,80,82,83,84,85,86,87,92,95,124,96,94,93,91,88,89,90,97,121,125,107,106,105,104,100,1,102,8,12,5,108,128,27,28,29,30,9,7,6,14,13,15,16,19,17,18,37,36,20,11,129,131,132,134,133,50,51,52,10,3,4,99,101,25,22,34,21,35,32,26,130,136,135,150,151,149,148,144,143,142,171,170,169,168,167,166,165,159,155,154,31,24,23,45,33,49,46,44,43,53,48,47,41,40,42,39,38,</v>
      </c>
      <c r="HS108" s="105" t="str">
        <f t="shared" si="90"/>
        <v>103,2,98,70,68,67,66,65,60,63,64,62,61,158,156,157,177,161,160,162,176,175,174,163,164,172,173,140,141,145,146,147,137,138,139,153,69,152,55,56,54,57,127,109,110,111,112,114,113,115,116,117,118,119,120,123,122,71,126,58,59,74,72,73,75,76,77,78,79,81,80,82,83,84,85,86,87,92,95,124,96,94,93,91,88,89,90,97,121,125,107,106,105,104,100,1,102,8,12,5,108,128,27,28,29,30,9,7,6,14,13,15,16,19,17,18,37,36,20,11,129,131,132,134,133,50,51,52,10,3,4,99,101,25,22,34,21,35,32,26,130,136,135,150,151,149,148,144,143,142,171,170,169,168,167,166,165,159,155,154,31,24,23,45,33,49,46,44,43,53,48,47,41,40,42,39,38,</v>
      </c>
      <c r="HT108" s="143" t="str">
        <v>1299987,1.25,0</v>
      </c>
      <c r="HU108" s="161">
        <f t="shared" si="77"/>
        <v>8</v>
      </c>
      <c r="HV108" s="161">
        <f t="shared" si="78"/>
        <v>13</v>
      </c>
      <c r="HW108" s="161">
        <f t="shared" si="79"/>
        <v>1299987</v>
      </c>
      <c r="HX108" s="161">
        <f t="shared" si="80"/>
        <v>1.25</v>
      </c>
      <c r="HY108" s="161">
        <f t="shared" si="81"/>
        <v>0</v>
      </c>
      <c r="HZ108" s="161">
        <f t="shared" si="82"/>
        <v>1299987</v>
      </c>
      <c r="IA108" s="174">
        <f t="shared" si="92"/>
        <v>99999</v>
      </c>
      <c r="IB108" s="173">
        <f t="shared" si="93"/>
        <v>99999</v>
      </c>
      <c r="IC108" s="56" t="e">
        <f t="shared" si="94"/>
        <v>#VALUE!</v>
      </c>
      <c r="ID108" s="167" t="str">
        <f t="shared" si="95"/>
        <v>-</v>
      </c>
      <c r="IE108" s="186" t="str">
        <f t="shared" si="96"/>
        <v>-</v>
      </c>
      <c r="IJ108" s="121">
        <f t="shared" si="84"/>
        <v>99999</v>
      </c>
      <c r="IK108" s="1">
        <f t="shared" si="85"/>
        <v>99999</v>
      </c>
      <c r="IL108" s="56" t="str">
        <f t="shared" si="86"/>
        <v>-</v>
      </c>
    </row>
    <row r="109" spans="1:246" ht="16" thickBot="1" x14ac:dyDescent="0.25">
      <c r="A109" s="64"/>
      <c r="B109" s="1">
        <v>104</v>
      </c>
      <c r="K109" s="9">
        <v>103</v>
      </c>
      <c r="L109" s="3">
        <v>103</v>
      </c>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81"/>
      <c r="CA109" s="281"/>
      <c r="CB109" s="281"/>
      <c r="CC109" s="281"/>
      <c r="CD109" s="281"/>
      <c r="CE109" s="281"/>
      <c r="CF109" s="281"/>
      <c r="CG109" s="281"/>
      <c r="CH109" s="281"/>
      <c r="CI109" s="281"/>
      <c r="CJ109" s="281"/>
      <c r="CK109" s="281"/>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143"/>
      <c r="DL109" s="143" t="s">
        <v>17</v>
      </c>
      <c r="DM109" s="278"/>
      <c r="DN109" s="278"/>
      <c r="DO109" s="278"/>
      <c r="DP109" s="278"/>
      <c r="DQ109" s="278"/>
      <c r="DR109" s="278"/>
      <c r="DS109" s="278"/>
      <c r="DT109" s="278"/>
      <c r="DU109" s="278"/>
      <c r="DV109" s="278"/>
      <c r="DW109" s="278"/>
      <c r="DX109" s="278"/>
      <c r="DY109" s="278"/>
      <c r="DZ109" s="278"/>
      <c r="EA109" s="278"/>
      <c r="EB109" s="278"/>
      <c r="EC109" s="278"/>
      <c r="ED109" s="278"/>
      <c r="EE109" s="278"/>
      <c r="EF109" s="278"/>
      <c r="EG109" s="278"/>
      <c r="EH109" s="278"/>
      <c r="EI109" s="278"/>
      <c r="EJ109" s="278"/>
      <c r="EK109" s="278"/>
      <c r="EL109" s="278"/>
      <c r="EM109" s="278"/>
      <c r="EN109" s="278"/>
      <c r="EO109" s="278"/>
      <c r="EP109" s="278"/>
      <c r="EQ109" s="278"/>
      <c r="ER109" s="278"/>
      <c r="ES109" s="278"/>
      <c r="ET109" s="278"/>
      <c r="EU109" s="278"/>
      <c r="EV109" s="278"/>
      <c r="EW109" s="278"/>
      <c r="EX109" s="278"/>
      <c r="EY109" s="278"/>
      <c r="EZ109" s="278"/>
      <c r="FA109" s="278"/>
      <c r="FB109" s="278"/>
      <c r="FC109" s="278"/>
      <c r="FD109" s="278"/>
      <c r="FE109" s="278"/>
      <c r="FF109" s="278"/>
      <c r="FG109" s="278"/>
      <c r="FH109" s="278"/>
      <c r="FI109" s="278"/>
      <c r="FJ109" s="278"/>
      <c r="FK109" s="278"/>
      <c r="FL109" s="278"/>
      <c r="FM109" s="278"/>
      <c r="FN109" s="278"/>
      <c r="FO109" s="278"/>
      <c r="FP109" s="278"/>
      <c r="FQ109" s="278"/>
      <c r="FR109" s="278"/>
      <c r="FS109" s="278"/>
      <c r="FT109" s="278"/>
      <c r="FU109" s="278"/>
      <c r="FV109" s="278"/>
      <c r="FW109" s="278"/>
      <c r="FX109" s="278"/>
      <c r="FY109" s="278"/>
      <c r="FZ109" s="278"/>
      <c r="GA109" s="278"/>
      <c r="GB109" s="278"/>
      <c r="GC109" s="278"/>
      <c r="GD109" s="278"/>
      <c r="GE109" s="278"/>
      <c r="GF109" s="278"/>
      <c r="GG109" s="278"/>
      <c r="GH109" s="278"/>
      <c r="GI109" s="150">
        <v>99999</v>
      </c>
      <c r="GJ109" s="150">
        <v>99999</v>
      </c>
      <c r="GK109" s="150">
        <v>99999</v>
      </c>
      <c r="GL109" s="48">
        <v>103</v>
      </c>
      <c r="GN109" s="99">
        <f t="shared" si="103"/>
        <v>361</v>
      </c>
      <c r="GO109" s="99">
        <f t="shared" si="100"/>
        <v>362</v>
      </c>
      <c r="GP109" s="50"/>
      <c r="GQ109" s="101" t="str">
        <f t="shared" si="102"/>
        <v>28</v>
      </c>
      <c r="GR109" s="104" t="str">
        <f t="shared" si="101"/>
        <v>29</v>
      </c>
      <c r="GS109" s="50">
        <f t="shared" si="97"/>
        <v>104</v>
      </c>
      <c r="GT109" s="7"/>
      <c r="GU109"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28,100,29,30,9,7,6,14,13,15,16,19,17,18,37,36,20,11,129,131,132,134,133,50,51,52,10,3,4,99,101,25,22,34,21,35,32,26,130,136,135,150,151,149,148,144,143,142,171,170,169,168,167,166,165,159,155,154,31,24,23,45,33,49,46,44,43,53,48,47,41,40,42,39,38,</v>
      </c>
      <c r="GV109" s="241" t="str">
        <v>1199993.14,2.5,0</v>
      </c>
      <c r="GW109" s="101">
        <f t="shared" si="70"/>
        <v>11</v>
      </c>
      <c r="GX109" s="101">
        <f t="shared" si="71"/>
        <v>15</v>
      </c>
      <c r="GY109" s="167">
        <f t="shared" si="72"/>
        <v>1199993.1399999999</v>
      </c>
      <c r="GZ109" s="99">
        <f t="shared" si="73"/>
        <v>2.5</v>
      </c>
      <c r="HA109" s="99">
        <f t="shared" si="74"/>
        <v>0</v>
      </c>
      <c r="HB109" s="248" t="str">
        <f t="shared" si="75"/>
        <v>-</v>
      </c>
      <c r="HC109" s="49"/>
      <c r="HD109" s="246" t="str">
        <f t="shared" si="98"/>
        <v/>
      </c>
      <c r="HE109" s="50">
        <v>104</v>
      </c>
      <c r="HF109" s="173" t="str">
        <f t="shared" si="99"/>
        <v/>
      </c>
      <c r="HG109" s="101" t="str">
        <f t="shared" si="69"/>
        <v/>
      </c>
      <c r="HH109" s="267" t="str" cm="1">
        <f t="array" ref="HH109">IF(HE109&lt;=$HC$1-1,IF(HF109&lt;&gt;HF108,INDEX($M$6:$GK$185,1,HG109+1),INDEX($M$6:$GK$185,MIN(HG109,HG108)+1,MAX(HG109,HG108)+1))+IF(HF109&lt;&gt;HF110,INDEX($M$6:$GK$185,1,HG109+1),0),"")</f>
        <v/>
      </c>
      <c r="HI109" s="50" t="str">
        <f t="shared" ca="1" si="76"/>
        <v/>
      </c>
      <c r="HJ109" s="49"/>
      <c r="HK109" s="49"/>
      <c r="HL109" s="49"/>
      <c r="HM109" s="49"/>
      <c r="HP109" s="161">
        <v>104</v>
      </c>
      <c r="HQ109" s="163" t="str">
        <f t="shared" si="88"/>
        <v>,-104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09" s="164" t="str">
        <f t="shared" si="89"/>
        <v>,-104,2,98,70,68,67,66,65,60,63,64,62,61,158,156,157,177,161,160,162,176,175,174,163,164,172,173,140,141,145,146,147,137,138,139,153,69,152,55,56,54,57,127,109,110,111,112,114,113,115,116,117,118,119,120,123,122,71,126,58,59,74,72,73,75,76,77,78,79,81,80,82,83,84,85,86,87,92,95,124,96,94,93,91,88,89,90,97,121,125,107,106,105,1,100,103,102,8,12,5,108,128,27,28,29,30,9,7,6,14,13,15,16,19,17,18,37,36,20,11,129,131,132,134,133,50,51,52,10,3,4,99,101,25,22,34,21,35,32,26,130,136,135,150,151,149,148,144,143,142,171,170,169,168,167,166,165,159,155,154,31,24,23,45,33,49,46,44,43,53,48,47,41,40,42,39,38,</v>
      </c>
      <c r="HS109" s="105" t="str">
        <f t="shared" si="90"/>
        <v>104,2,98,70,68,67,66,65,60,63,64,62,61,158,156,157,177,161,160,162,176,175,174,163,164,172,173,140,141,145,146,147,137,138,139,153,69,152,55,56,54,57,127,109,110,111,112,114,113,115,116,117,118,119,120,123,122,71,126,58,59,74,72,73,75,76,77,78,79,81,80,82,83,84,85,86,87,92,95,124,96,94,93,91,88,89,90,97,121,125,107,106,105,1,100,103,102,8,12,5,108,128,27,28,29,30,9,7,6,14,13,15,16,19,17,18,37,36,20,11,129,131,132,134,133,50,51,52,10,3,4,99,101,25,22,34,21,35,32,26,130,136,135,150,151,149,148,144,143,142,171,170,169,168,167,166,165,159,155,154,31,24,23,45,33,49,46,44,43,53,48,47,41,40,42,39,38,</v>
      </c>
      <c r="HT109" s="143" t="str">
        <v>1299987,1.25,0</v>
      </c>
      <c r="HU109" s="161">
        <f t="shared" si="77"/>
        <v>8</v>
      </c>
      <c r="HV109" s="161">
        <f t="shared" si="78"/>
        <v>13</v>
      </c>
      <c r="HW109" s="161">
        <f t="shared" si="79"/>
        <v>1299987</v>
      </c>
      <c r="HX109" s="161">
        <f t="shared" si="80"/>
        <v>1.25</v>
      </c>
      <c r="HY109" s="161">
        <f t="shared" si="81"/>
        <v>0</v>
      </c>
      <c r="HZ109" s="161">
        <f t="shared" si="82"/>
        <v>1299987</v>
      </c>
      <c r="IA109" s="174">
        <f t="shared" si="92"/>
        <v>99999</v>
      </c>
      <c r="IB109" s="173">
        <f t="shared" si="93"/>
        <v>99999</v>
      </c>
      <c r="IC109" s="56" t="e">
        <f t="shared" si="94"/>
        <v>#VALUE!</v>
      </c>
      <c r="ID109" s="167" t="str">
        <f t="shared" si="95"/>
        <v>-</v>
      </c>
      <c r="IE109" s="186" t="str">
        <f t="shared" si="96"/>
        <v>-</v>
      </c>
      <c r="IJ109" s="121">
        <f t="shared" si="84"/>
        <v>99999</v>
      </c>
      <c r="IK109" s="1">
        <f t="shared" si="85"/>
        <v>99999</v>
      </c>
      <c r="IL109" s="56" t="str">
        <f t="shared" si="86"/>
        <v>-</v>
      </c>
    </row>
    <row r="110" spans="1:246" ht="16" thickBot="1" x14ac:dyDescent="0.25">
      <c r="A110" s="64"/>
      <c r="B110" s="1">
        <v>105</v>
      </c>
      <c r="K110" s="9">
        <v>104</v>
      </c>
      <c r="L110" s="3">
        <v>104</v>
      </c>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1"/>
      <c r="BT110" s="281"/>
      <c r="BU110" s="281"/>
      <c r="BV110" s="281"/>
      <c r="BW110" s="281"/>
      <c r="BX110" s="281"/>
      <c r="BY110" s="281"/>
      <c r="BZ110" s="281"/>
      <c r="CA110" s="281"/>
      <c r="CB110" s="281"/>
      <c r="CC110" s="281"/>
      <c r="CD110" s="281"/>
      <c r="CE110" s="281"/>
      <c r="CF110" s="281"/>
      <c r="CG110" s="281"/>
      <c r="CH110" s="281"/>
      <c r="CI110" s="281"/>
      <c r="CJ110" s="281"/>
      <c r="CK110" s="281"/>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143"/>
      <c r="DM110" s="143" t="s">
        <v>17</v>
      </c>
      <c r="DN110" s="278"/>
      <c r="DO110" s="278"/>
      <c r="DP110" s="278"/>
      <c r="DQ110" s="278"/>
      <c r="DR110" s="278"/>
      <c r="DS110" s="278"/>
      <c r="DT110" s="278"/>
      <c r="DU110" s="278"/>
      <c r="DV110" s="278"/>
      <c r="DW110" s="278"/>
      <c r="DX110" s="278"/>
      <c r="DY110" s="278"/>
      <c r="DZ110" s="278"/>
      <c r="EA110" s="278"/>
      <c r="EB110" s="278"/>
      <c r="EC110" s="278"/>
      <c r="ED110" s="278"/>
      <c r="EE110" s="278"/>
      <c r="EF110" s="278"/>
      <c r="EG110" s="278"/>
      <c r="EH110" s="278"/>
      <c r="EI110" s="278"/>
      <c r="EJ110" s="278"/>
      <c r="EK110" s="278"/>
      <c r="EL110" s="278"/>
      <c r="EM110" s="278"/>
      <c r="EN110" s="278"/>
      <c r="EO110" s="278"/>
      <c r="EP110" s="278"/>
      <c r="EQ110" s="278"/>
      <c r="ER110" s="278"/>
      <c r="ES110" s="278"/>
      <c r="ET110" s="278"/>
      <c r="EU110" s="278"/>
      <c r="EV110" s="278"/>
      <c r="EW110" s="278"/>
      <c r="EX110" s="278"/>
      <c r="EY110" s="278"/>
      <c r="EZ110" s="278"/>
      <c r="FA110" s="278"/>
      <c r="FB110" s="278"/>
      <c r="FC110" s="278"/>
      <c r="FD110" s="278"/>
      <c r="FE110" s="278"/>
      <c r="FF110" s="278"/>
      <c r="FG110" s="278"/>
      <c r="FH110" s="278"/>
      <c r="FI110" s="278"/>
      <c r="FJ110" s="278"/>
      <c r="FK110" s="278"/>
      <c r="FL110" s="278"/>
      <c r="FM110" s="278"/>
      <c r="FN110" s="278"/>
      <c r="FO110" s="278"/>
      <c r="FP110" s="278"/>
      <c r="FQ110" s="278"/>
      <c r="FR110" s="278"/>
      <c r="FS110" s="278"/>
      <c r="FT110" s="278"/>
      <c r="FU110" s="278"/>
      <c r="FV110" s="278"/>
      <c r="FW110" s="278"/>
      <c r="FX110" s="278"/>
      <c r="FY110" s="278"/>
      <c r="FZ110" s="278"/>
      <c r="GA110" s="278"/>
      <c r="GB110" s="278"/>
      <c r="GC110" s="278"/>
      <c r="GD110" s="278"/>
      <c r="GE110" s="278"/>
      <c r="GF110" s="278"/>
      <c r="GG110" s="278"/>
      <c r="GH110" s="278"/>
      <c r="GI110" s="150">
        <v>99999</v>
      </c>
      <c r="GJ110" s="150">
        <v>99999</v>
      </c>
      <c r="GK110" s="150">
        <v>99999</v>
      </c>
      <c r="GL110" s="48">
        <v>104</v>
      </c>
      <c r="GN110" s="99">
        <f t="shared" si="103"/>
        <v>364</v>
      </c>
      <c r="GO110" s="99">
        <f t="shared" si="100"/>
        <v>365</v>
      </c>
      <c r="GP110" s="50"/>
      <c r="GQ110" s="101" t="str">
        <f t="shared" si="102"/>
        <v>29</v>
      </c>
      <c r="GR110" s="104" t="str">
        <f t="shared" si="101"/>
        <v>30</v>
      </c>
      <c r="GS110" s="50">
        <f t="shared" si="97"/>
        <v>105</v>
      </c>
      <c r="GT110" s="7"/>
      <c r="GU110"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29,100,30,9,7,6,14,13,15,16,19,17,18,37,36,20,11,129,131,132,134,133,50,51,52,10,3,4,99,101,25,22,34,21,35,32,26,130,136,135,150,151,149,148,144,143,142,171,170,169,168,167,166,165,159,155,154,31,24,23,45,33,49,46,44,43,53,48,47,41,40,42,39,38,</v>
      </c>
      <c r="GV110" s="241" t="str">
        <v>1199993.14,2.5,0</v>
      </c>
      <c r="GW110" s="101">
        <f t="shared" si="70"/>
        <v>11</v>
      </c>
      <c r="GX110" s="101">
        <f t="shared" si="71"/>
        <v>15</v>
      </c>
      <c r="GY110" s="167">
        <f t="shared" si="72"/>
        <v>1199993.1399999999</v>
      </c>
      <c r="GZ110" s="99">
        <f t="shared" si="73"/>
        <v>2.5</v>
      </c>
      <c r="HA110" s="99">
        <f t="shared" si="74"/>
        <v>0</v>
      </c>
      <c r="HB110" s="248" t="str">
        <f t="shared" si="75"/>
        <v>-</v>
      </c>
      <c r="HC110" s="49"/>
      <c r="HD110" s="246" t="str">
        <f t="shared" si="98"/>
        <v/>
      </c>
      <c r="HE110" s="50">
        <v>105</v>
      </c>
      <c r="HF110" s="173" t="str">
        <f t="shared" si="99"/>
        <v/>
      </c>
      <c r="HG110" s="101" t="str">
        <f t="shared" si="69"/>
        <v/>
      </c>
      <c r="HH110" s="267" t="str" cm="1">
        <f t="array" ref="HH110">IF(HE110&lt;=$HC$1-1,IF(HF110&lt;&gt;HF109,INDEX($M$6:$GK$185,1,HG110+1),INDEX($M$6:$GK$185,MIN(HG110,HG109)+1,MAX(HG110,HG109)+1))+IF(HF110&lt;&gt;HF111,INDEX($M$6:$GK$185,1,HG110+1),0),"")</f>
        <v/>
      </c>
      <c r="HI110" s="50" t="str">
        <f t="shared" ca="1" si="76"/>
        <v/>
      </c>
      <c r="HJ110" s="49"/>
      <c r="HK110" s="49"/>
      <c r="HL110" s="49"/>
      <c r="HM110" s="49"/>
      <c r="HP110" s="161">
        <v>105</v>
      </c>
      <c r="HQ110" s="163" t="str">
        <f t="shared" si="88"/>
        <v>,-105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0" s="164" t="str">
        <f t="shared" si="89"/>
        <v>,-105,2,98,70,68,67,66,65,60,63,64,62,61,158,156,157,177,161,160,162,176,175,174,163,164,172,173,140,141,145,146,147,137,138,139,153,69,152,55,56,54,57,127,109,110,111,112,114,113,115,116,117,118,119,120,123,122,71,126,58,59,74,72,73,75,76,77,78,79,81,80,82,83,84,85,86,87,92,95,124,96,94,93,91,88,89,90,97,121,125,107,106,1,104,100,103,102,8,12,5,108,128,27,28,29,30,9,7,6,14,13,15,16,19,17,18,37,36,20,11,129,131,132,134,133,50,51,52,10,3,4,99,101,25,22,34,21,35,32,26,130,136,135,150,151,149,148,144,143,142,171,170,169,168,167,166,165,159,155,154,31,24,23,45,33,49,46,44,43,53,48,47,41,40,42,39,38,</v>
      </c>
      <c r="HS110" s="105" t="str">
        <f t="shared" si="90"/>
        <v>105,2,98,70,68,67,66,65,60,63,64,62,61,158,156,157,177,161,160,162,176,175,174,163,164,172,173,140,141,145,146,147,137,138,139,153,69,152,55,56,54,57,127,109,110,111,112,114,113,115,116,117,118,119,120,123,122,71,126,58,59,74,72,73,75,76,77,78,79,81,80,82,83,84,85,86,87,92,95,124,96,94,93,91,88,89,90,97,121,125,107,106,1,104,100,103,102,8,12,5,108,128,27,28,29,30,9,7,6,14,13,15,16,19,17,18,37,36,20,11,129,131,132,134,133,50,51,52,10,3,4,99,101,25,22,34,21,35,32,26,130,136,135,150,151,149,148,144,143,142,171,170,169,168,167,166,165,159,155,154,31,24,23,45,33,49,46,44,43,53,48,47,41,40,42,39,38,</v>
      </c>
      <c r="HT110" s="143" t="str">
        <v>1299987,1.25,0</v>
      </c>
      <c r="HU110" s="161">
        <f t="shared" si="77"/>
        <v>8</v>
      </c>
      <c r="HV110" s="161">
        <f t="shared" si="78"/>
        <v>13</v>
      </c>
      <c r="HW110" s="161">
        <f t="shared" si="79"/>
        <v>1299987</v>
      </c>
      <c r="HX110" s="161">
        <f t="shared" si="80"/>
        <v>1.25</v>
      </c>
      <c r="HY110" s="161">
        <f t="shared" si="81"/>
        <v>0</v>
      </c>
      <c r="HZ110" s="161">
        <f t="shared" si="82"/>
        <v>1299987</v>
      </c>
      <c r="IA110" s="174">
        <f t="shared" si="92"/>
        <v>99999</v>
      </c>
      <c r="IB110" s="173">
        <f t="shared" si="93"/>
        <v>99999</v>
      </c>
      <c r="IC110" s="56" t="e">
        <f t="shared" si="94"/>
        <v>#VALUE!</v>
      </c>
      <c r="ID110" s="167" t="str">
        <f t="shared" si="95"/>
        <v>-</v>
      </c>
      <c r="IE110" s="186" t="str">
        <f t="shared" si="96"/>
        <v>-</v>
      </c>
      <c r="IJ110" s="121">
        <f t="shared" si="84"/>
        <v>99999</v>
      </c>
      <c r="IK110" s="1">
        <f t="shared" si="85"/>
        <v>99999</v>
      </c>
      <c r="IL110" s="56" t="str">
        <f t="shared" si="86"/>
        <v>-</v>
      </c>
    </row>
    <row r="111" spans="1:246" ht="16" thickBot="1" x14ac:dyDescent="0.25">
      <c r="A111" s="64"/>
      <c r="B111" s="1">
        <v>106</v>
      </c>
      <c r="K111" s="9">
        <v>105</v>
      </c>
      <c r="L111" s="3">
        <v>105</v>
      </c>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1"/>
      <c r="BT111" s="281"/>
      <c r="BU111" s="281"/>
      <c r="BV111" s="281"/>
      <c r="BW111" s="281"/>
      <c r="BX111" s="281"/>
      <c r="BY111" s="281"/>
      <c r="BZ111" s="281"/>
      <c r="CA111" s="281"/>
      <c r="CB111" s="281"/>
      <c r="CC111" s="281"/>
      <c r="CD111" s="281"/>
      <c r="CE111" s="281"/>
      <c r="CF111" s="281"/>
      <c r="CG111" s="281"/>
      <c r="CH111" s="281"/>
      <c r="CI111" s="281"/>
      <c r="CJ111" s="281"/>
      <c r="CK111" s="281"/>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143"/>
      <c r="DN111" s="143" t="s">
        <v>17</v>
      </c>
      <c r="DO111" s="278"/>
      <c r="DP111" s="278"/>
      <c r="DQ111" s="278"/>
      <c r="DR111" s="278"/>
      <c r="DS111" s="278"/>
      <c r="DT111" s="278"/>
      <c r="DU111" s="278"/>
      <c r="DV111" s="278"/>
      <c r="DW111" s="278"/>
      <c r="DX111" s="278"/>
      <c r="DY111" s="278"/>
      <c r="DZ111" s="278"/>
      <c r="EA111" s="278"/>
      <c r="EB111" s="278"/>
      <c r="EC111" s="278"/>
      <c r="ED111" s="278"/>
      <c r="EE111" s="278"/>
      <c r="EF111" s="278"/>
      <c r="EG111" s="278"/>
      <c r="EH111" s="278"/>
      <c r="EI111" s="278"/>
      <c r="EJ111" s="278"/>
      <c r="EK111" s="278"/>
      <c r="EL111" s="278"/>
      <c r="EM111" s="278"/>
      <c r="EN111" s="278"/>
      <c r="EO111" s="278"/>
      <c r="EP111" s="278"/>
      <c r="EQ111" s="278"/>
      <c r="ER111" s="278"/>
      <c r="ES111" s="278"/>
      <c r="ET111" s="278"/>
      <c r="EU111" s="278"/>
      <c r="EV111" s="278"/>
      <c r="EW111" s="278"/>
      <c r="EX111" s="278"/>
      <c r="EY111" s="278"/>
      <c r="EZ111" s="278"/>
      <c r="FA111" s="278"/>
      <c r="FB111" s="278"/>
      <c r="FC111" s="278"/>
      <c r="FD111" s="278"/>
      <c r="FE111" s="278"/>
      <c r="FF111" s="278"/>
      <c r="FG111" s="278"/>
      <c r="FH111" s="278"/>
      <c r="FI111" s="278"/>
      <c r="FJ111" s="278"/>
      <c r="FK111" s="278"/>
      <c r="FL111" s="278"/>
      <c r="FM111" s="278"/>
      <c r="FN111" s="278"/>
      <c r="FO111" s="278"/>
      <c r="FP111" s="278"/>
      <c r="FQ111" s="278"/>
      <c r="FR111" s="278"/>
      <c r="FS111" s="278"/>
      <c r="FT111" s="278"/>
      <c r="FU111" s="278"/>
      <c r="FV111" s="278"/>
      <c r="FW111" s="278"/>
      <c r="FX111" s="278"/>
      <c r="FY111" s="278"/>
      <c r="FZ111" s="278"/>
      <c r="GA111" s="278"/>
      <c r="GB111" s="278"/>
      <c r="GC111" s="278"/>
      <c r="GD111" s="278"/>
      <c r="GE111" s="278"/>
      <c r="GF111" s="278"/>
      <c r="GG111" s="278"/>
      <c r="GH111" s="278"/>
      <c r="GI111" s="150">
        <v>99999</v>
      </c>
      <c r="GJ111" s="150">
        <v>99999</v>
      </c>
      <c r="GK111" s="150">
        <v>99999</v>
      </c>
      <c r="GL111" s="48">
        <v>105</v>
      </c>
      <c r="GN111" s="99">
        <f t="shared" si="103"/>
        <v>367</v>
      </c>
      <c r="GO111" s="99">
        <f t="shared" si="100"/>
        <v>367</v>
      </c>
      <c r="GP111" s="50"/>
      <c r="GQ111" s="101" t="str">
        <f t="shared" si="102"/>
        <v>30</v>
      </c>
      <c r="GR111" s="104" t="str">
        <f t="shared" si="101"/>
        <v>9</v>
      </c>
      <c r="GS111" s="50">
        <f t="shared" si="97"/>
        <v>106</v>
      </c>
      <c r="GT111" s="7"/>
      <c r="GU111"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30,100,9,7,6,14,13,15,16,19,17,18,37,36,20,11,129,131,132,134,133,50,51,52,10,3,4,99,101,25,22,34,21,35,32,26,130,136,135,150,151,149,148,144,143,142,171,170,169,168,167,166,165,159,155,154,31,24,23,45,33,49,46,44,43,53,48,47,41,40,42,39,38,</v>
      </c>
      <c r="GV111" s="241" t="str">
        <v>1199993.14,2.5,0</v>
      </c>
      <c r="GW111" s="101">
        <f t="shared" si="70"/>
        <v>11</v>
      </c>
      <c r="GX111" s="101">
        <f t="shared" si="71"/>
        <v>15</v>
      </c>
      <c r="GY111" s="167">
        <f t="shared" si="72"/>
        <v>1199993.1399999999</v>
      </c>
      <c r="GZ111" s="99">
        <f t="shared" si="73"/>
        <v>2.5</v>
      </c>
      <c r="HA111" s="99">
        <f t="shared" si="74"/>
        <v>0</v>
      </c>
      <c r="HB111" s="248" t="str">
        <f t="shared" si="75"/>
        <v>-</v>
      </c>
      <c r="HC111" s="49"/>
      <c r="HD111" s="246" t="str">
        <f t="shared" si="98"/>
        <v/>
      </c>
      <c r="HE111" s="50">
        <v>106</v>
      </c>
      <c r="HF111" s="173" t="str">
        <f t="shared" si="99"/>
        <v/>
      </c>
      <c r="HG111" s="101" t="str">
        <f t="shared" si="69"/>
        <v/>
      </c>
      <c r="HH111" s="267" t="str" cm="1">
        <f t="array" ref="HH111">IF(HE111&lt;=$HC$1-1,IF(HF111&lt;&gt;HF110,INDEX($M$6:$GK$185,1,HG111+1),INDEX($M$6:$GK$185,MIN(HG111,HG110)+1,MAX(HG111,HG110)+1))+IF(HF111&lt;&gt;HF112,INDEX($M$6:$GK$185,1,HG111+1),0),"")</f>
        <v/>
      </c>
      <c r="HI111" s="50" t="str">
        <f t="shared" ca="1" si="76"/>
        <v/>
      </c>
      <c r="HJ111" s="49"/>
      <c r="HK111" s="49"/>
      <c r="HL111" s="49"/>
      <c r="HM111" s="49"/>
      <c r="HP111" s="161">
        <v>106</v>
      </c>
      <c r="HQ111" s="163" t="str">
        <f t="shared" si="88"/>
        <v>,-106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1" s="164" t="str">
        <f t="shared" si="89"/>
        <v>,-106,2,98,70,68,67,66,65,60,63,64,62,61,158,156,157,177,161,160,162,176,175,174,163,164,172,173,140,141,145,146,147,137,138,139,153,69,152,55,56,54,57,127,109,110,111,112,114,113,115,116,117,118,119,120,123,122,71,126,58,59,74,72,73,75,76,77,78,79,81,80,82,83,84,85,86,87,92,95,124,96,94,93,91,88,89,90,97,121,125,107,1,105,104,100,103,102,8,12,5,108,128,27,28,29,30,9,7,6,14,13,15,16,19,17,18,37,36,20,11,129,131,132,134,133,50,51,52,10,3,4,99,101,25,22,34,21,35,32,26,130,136,135,150,151,149,148,144,143,142,171,170,169,168,167,166,165,159,155,154,31,24,23,45,33,49,46,44,43,53,48,47,41,40,42,39,38,</v>
      </c>
      <c r="HS111" s="105" t="str">
        <f t="shared" si="90"/>
        <v>106,2,98,70,68,67,66,65,60,63,64,62,61,158,156,157,177,161,160,162,176,175,174,163,164,172,173,140,141,145,146,147,137,138,139,153,69,152,55,56,54,57,127,109,110,111,112,114,113,115,116,117,118,119,120,123,122,71,126,58,59,74,72,73,75,76,77,78,79,81,80,82,83,84,85,86,87,92,95,124,96,94,93,91,88,89,90,97,121,125,107,1,105,104,100,103,102,8,12,5,108,128,27,28,29,30,9,7,6,14,13,15,16,19,17,18,37,36,20,11,129,131,132,134,133,50,51,52,10,3,4,99,101,25,22,34,21,35,32,26,130,136,135,150,151,149,148,144,143,142,171,170,169,168,167,166,165,159,155,154,31,24,23,45,33,49,46,44,43,53,48,47,41,40,42,39,38,</v>
      </c>
      <c r="HT111" s="143" t="str">
        <v>1299987,1.25,0</v>
      </c>
      <c r="HU111" s="161">
        <f t="shared" si="77"/>
        <v>8</v>
      </c>
      <c r="HV111" s="161">
        <f t="shared" si="78"/>
        <v>13</v>
      </c>
      <c r="HW111" s="161">
        <f t="shared" si="79"/>
        <v>1299987</v>
      </c>
      <c r="HX111" s="161">
        <f t="shared" si="80"/>
        <v>1.25</v>
      </c>
      <c r="HY111" s="161">
        <f t="shared" si="81"/>
        <v>0</v>
      </c>
      <c r="HZ111" s="161">
        <f t="shared" si="82"/>
        <v>1299987</v>
      </c>
      <c r="IA111" s="174">
        <f t="shared" si="92"/>
        <v>99999</v>
      </c>
      <c r="IB111" s="173">
        <f t="shared" si="93"/>
        <v>99999</v>
      </c>
      <c r="IC111" s="56" t="e">
        <f t="shared" si="94"/>
        <v>#VALUE!</v>
      </c>
      <c r="ID111" s="167" t="str">
        <f t="shared" si="95"/>
        <v>-</v>
      </c>
      <c r="IE111" s="186" t="str">
        <f t="shared" si="96"/>
        <v>-</v>
      </c>
      <c r="IJ111" s="121">
        <f t="shared" si="84"/>
        <v>99999</v>
      </c>
      <c r="IK111" s="1">
        <f t="shared" si="85"/>
        <v>99999</v>
      </c>
      <c r="IL111" s="56" t="str">
        <f t="shared" si="86"/>
        <v>-</v>
      </c>
    </row>
    <row r="112" spans="1:246" ht="16" thickBot="1" x14ac:dyDescent="0.25">
      <c r="A112" s="64"/>
      <c r="B112" s="1">
        <v>107</v>
      </c>
      <c r="K112" s="9">
        <v>106</v>
      </c>
      <c r="L112" s="3">
        <v>106</v>
      </c>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c r="BR112" s="281"/>
      <c r="BS112" s="281"/>
      <c r="BT112" s="281"/>
      <c r="BU112" s="281"/>
      <c r="BV112" s="281"/>
      <c r="BW112" s="281"/>
      <c r="BX112" s="281"/>
      <c r="BY112" s="281"/>
      <c r="BZ112" s="281"/>
      <c r="CA112" s="281"/>
      <c r="CB112" s="281"/>
      <c r="CC112" s="281"/>
      <c r="CD112" s="281"/>
      <c r="CE112" s="281"/>
      <c r="CF112" s="281"/>
      <c r="CG112" s="281"/>
      <c r="CH112" s="281"/>
      <c r="CI112" s="281"/>
      <c r="CJ112" s="281"/>
      <c r="CK112" s="281"/>
      <c r="CL112" s="9"/>
      <c r="CM112" s="9"/>
      <c r="CN112" s="9"/>
      <c r="CO112" s="9"/>
      <c r="CP112" s="9"/>
      <c r="CQ112" s="9"/>
      <c r="CR112" s="9"/>
      <c r="CS112" s="9"/>
      <c r="CT112" s="9"/>
      <c r="CU112" s="281"/>
      <c r="CV112" s="281"/>
      <c r="CW112" s="281"/>
      <c r="CX112" s="281"/>
      <c r="CY112" s="281"/>
      <c r="CZ112" s="281"/>
      <c r="DA112" s="281"/>
      <c r="DB112" s="281"/>
      <c r="DC112" s="281"/>
      <c r="DD112" s="281"/>
      <c r="DE112" s="9"/>
      <c r="DF112" s="9"/>
      <c r="DG112" s="9"/>
      <c r="DH112" s="9"/>
      <c r="DI112" s="9"/>
      <c r="DJ112" s="9"/>
      <c r="DK112" s="9"/>
      <c r="DL112" s="9"/>
      <c r="DM112" s="9"/>
      <c r="DN112" s="143"/>
      <c r="DO112" s="143" t="s">
        <v>17</v>
      </c>
      <c r="DP112" s="278"/>
      <c r="DQ112" s="278"/>
      <c r="DR112" s="278"/>
      <c r="DS112" s="278"/>
      <c r="DT112" s="278"/>
      <c r="DU112" s="278"/>
      <c r="DV112" s="278"/>
      <c r="DW112" s="278"/>
      <c r="DX112" s="278"/>
      <c r="DY112" s="278"/>
      <c r="DZ112" s="278"/>
      <c r="EA112" s="278"/>
      <c r="EB112" s="278"/>
      <c r="EC112" s="278"/>
      <c r="ED112" s="278"/>
      <c r="EE112" s="278"/>
      <c r="EF112" s="278"/>
      <c r="EG112" s="278"/>
      <c r="EH112" s="278"/>
      <c r="EI112" s="278"/>
      <c r="EJ112" s="278"/>
      <c r="EK112" s="278"/>
      <c r="EL112" s="278"/>
      <c r="EM112" s="278"/>
      <c r="EN112" s="278"/>
      <c r="EO112" s="278"/>
      <c r="EP112" s="278"/>
      <c r="EQ112" s="278"/>
      <c r="ER112" s="278"/>
      <c r="ES112" s="278"/>
      <c r="ET112" s="278"/>
      <c r="EU112" s="278"/>
      <c r="EV112" s="278"/>
      <c r="EW112" s="278"/>
      <c r="EX112" s="278"/>
      <c r="EY112" s="278"/>
      <c r="EZ112" s="278"/>
      <c r="FA112" s="278"/>
      <c r="FB112" s="278"/>
      <c r="FC112" s="278"/>
      <c r="FD112" s="278"/>
      <c r="FE112" s="278"/>
      <c r="FF112" s="278"/>
      <c r="FG112" s="278"/>
      <c r="FH112" s="278"/>
      <c r="FI112" s="278"/>
      <c r="FJ112" s="278"/>
      <c r="FK112" s="278"/>
      <c r="FL112" s="278"/>
      <c r="FM112" s="278"/>
      <c r="FN112" s="278"/>
      <c r="FO112" s="278"/>
      <c r="FP112" s="278"/>
      <c r="FQ112" s="278"/>
      <c r="FR112" s="278"/>
      <c r="FS112" s="278"/>
      <c r="FT112" s="278"/>
      <c r="FU112" s="278"/>
      <c r="FV112" s="278"/>
      <c r="FW112" s="278"/>
      <c r="FX112" s="278"/>
      <c r="FY112" s="278"/>
      <c r="FZ112" s="278"/>
      <c r="GA112" s="278"/>
      <c r="GB112" s="278"/>
      <c r="GC112" s="278"/>
      <c r="GD112" s="278"/>
      <c r="GE112" s="278"/>
      <c r="GF112" s="278"/>
      <c r="GG112" s="278"/>
      <c r="GH112" s="278"/>
      <c r="GI112" s="150">
        <v>99999</v>
      </c>
      <c r="GJ112" s="150">
        <v>99999</v>
      </c>
      <c r="GK112" s="150">
        <v>99999</v>
      </c>
      <c r="GL112" s="48">
        <v>106</v>
      </c>
      <c r="GN112" s="99">
        <f t="shared" si="103"/>
        <v>369</v>
      </c>
      <c r="GO112" s="99">
        <f t="shared" si="100"/>
        <v>369</v>
      </c>
      <c r="GP112" s="50"/>
      <c r="GQ112" s="101" t="str">
        <f t="shared" si="102"/>
        <v>9</v>
      </c>
      <c r="GR112" s="104" t="str">
        <f t="shared" si="101"/>
        <v>7</v>
      </c>
      <c r="GS112" s="50">
        <f t="shared" si="97"/>
        <v>107</v>
      </c>
      <c r="GT112" s="7"/>
      <c r="GU112"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9,100,7,6,14,13,15,16,19,17,18,37,36,20,11,129,131,132,134,133,50,51,52,10,3,4,99,101,25,22,34,21,35,32,26,130,136,135,150,151,149,148,144,143,142,171,170,169,168,167,166,165,159,155,154,31,24,23,45,33,49,46,44,43,53,48,47,41,40,42,39,38,</v>
      </c>
      <c r="GV112" s="241" t="str">
        <v>1199993.14,2.5,0</v>
      </c>
      <c r="GW112" s="101">
        <f t="shared" si="70"/>
        <v>11</v>
      </c>
      <c r="GX112" s="101">
        <f t="shared" si="71"/>
        <v>15</v>
      </c>
      <c r="GY112" s="167">
        <f t="shared" si="72"/>
        <v>1199993.1399999999</v>
      </c>
      <c r="GZ112" s="99">
        <f t="shared" si="73"/>
        <v>2.5</v>
      </c>
      <c r="HA112" s="99">
        <f t="shared" si="74"/>
        <v>0</v>
      </c>
      <c r="HB112" s="248" t="str">
        <f t="shared" si="75"/>
        <v>-</v>
      </c>
      <c r="HC112" s="49"/>
      <c r="HD112" s="246" t="str">
        <f t="shared" si="98"/>
        <v/>
      </c>
      <c r="HE112" s="50">
        <v>107</v>
      </c>
      <c r="HF112" s="173" t="str">
        <f t="shared" si="99"/>
        <v/>
      </c>
      <c r="HG112" s="101" t="str">
        <f t="shared" si="69"/>
        <v/>
      </c>
      <c r="HH112" s="267" t="str" cm="1">
        <f t="array" ref="HH112">IF(HE112&lt;=$HC$1-1,IF(HF112&lt;&gt;HF111,INDEX($M$6:$GK$185,1,HG112+1),INDEX($M$6:$GK$185,MIN(HG112,HG111)+1,MAX(HG112,HG111)+1))+IF(HF112&lt;&gt;HF113,INDEX($M$6:$GK$185,1,HG112+1),0),"")</f>
        <v/>
      </c>
      <c r="HI112" s="50" t="str">
        <f t="shared" ca="1" si="76"/>
        <v/>
      </c>
      <c r="HJ112" s="49"/>
      <c r="HK112" s="49"/>
      <c r="HL112" s="49"/>
      <c r="HM112" s="49"/>
      <c r="HP112" s="161">
        <v>107</v>
      </c>
      <c r="HQ112" s="163" t="str">
        <f t="shared" si="88"/>
        <v>,-107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2" s="164" t="str">
        <f t="shared" si="89"/>
        <v>,-107,2,98,70,68,67,66,65,60,63,64,62,61,158,156,157,177,161,160,162,176,175,174,163,164,172,173,140,141,145,146,147,137,138,139,153,69,152,55,56,54,57,127,109,110,111,112,114,113,115,116,117,118,119,120,123,122,71,126,58,59,74,72,73,75,76,77,78,79,81,80,82,83,84,85,86,87,92,95,124,96,94,93,91,88,89,90,97,121,125,1,106,105,104,100,103,102,8,12,5,108,128,27,28,29,30,9,7,6,14,13,15,16,19,17,18,37,36,20,11,129,131,132,134,133,50,51,52,10,3,4,99,101,25,22,34,21,35,32,26,130,136,135,150,151,149,148,144,143,142,171,170,169,168,167,166,165,159,155,154,31,24,23,45,33,49,46,44,43,53,48,47,41,40,42,39,38,</v>
      </c>
      <c r="HS112" s="105" t="str">
        <f t="shared" si="90"/>
        <v>107,2,98,70,68,67,66,65,60,63,64,62,61,158,156,157,177,161,160,162,176,175,174,163,164,172,173,140,141,145,146,147,137,138,139,153,69,152,55,56,54,57,127,109,110,111,112,114,113,115,116,117,118,119,120,123,122,71,126,58,59,74,72,73,75,76,77,78,79,81,80,82,83,84,85,86,87,92,95,124,96,94,93,91,88,89,90,97,121,125,1,106,105,104,100,103,102,8,12,5,108,128,27,28,29,30,9,7,6,14,13,15,16,19,17,18,37,36,20,11,129,131,132,134,133,50,51,52,10,3,4,99,101,25,22,34,21,35,32,26,130,136,135,150,151,149,148,144,143,142,171,170,169,168,167,166,165,159,155,154,31,24,23,45,33,49,46,44,43,53,48,47,41,40,42,39,38,</v>
      </c>
      <c r="HT112" s="143" t="str">
        <v>1299987,1.25,0</v>
      </c>
      <c r="HU112" s="161">
        <f t="shared" si="77"/>
        <v>8</v>
      </c>
      <c r="HV112" s="161">
        <f t="shared" si="78"/>
        <v>13</v>
      </c>
      <c r="HW112" s="161">
        <f t="shared" si="79"/>
        <v>1299987</v>
      </c>
      <c r="HX112" s="161">
        <f t="shared" si="80"/>
        <v>1.25</v>
      </c>
      <c r="HY112" s="161">
        <f t="shared" si="81"/>
        <v>0</v>
      </c>
      <c r="HZ112" s="161">
        <f t="shared" si="82"/>
        <v>1299987</v>
      </c>
      <c r="IA112" s="174">
        <f t="shared" si="92"/>
        <v>99999</v>
      </c>
      <c r="IB112" s="173">
        <f t="shared" si="93"/>
        <v>99999</v>
      </c>
      <c r="IC112" s="56" t="e">
        <f t="shared" si="94"/>
        <v>#VALUE!</v>
      </c>
      <c r="ID112" s="167" t="str">
        <f t="shared" si="95"/>
        <v>-</v>
      </c>
      <c r="IE112" s="186" t="str">
        <f t="shared" si="96"/>
        <v>-</v>
      </c>
      <c r="IJ112" s="121">
        <f t="shared" si="84"/>
        <v>99999</v>
      </c>
      <c r="IK112" s="1">
        <f t="shared" si="85"/>
        <v>99999</v>
      </c>
      <c r="IL112" s="56" t="str">
        <f t="shared" si="86"/>
        <v>-</v>
      </c>
    </row>
    <row r="113" spans="1:246" ht="16" thickBot="1" x14ac:dyDescent="0.25">
      <c r="A113" s="64"/>
      <c r="B113" s="1">
        <v>108</v>
      </c>
      <c r="K113" s="9">
        <v>107</v>
      </c>
      <c r="L113" s="3">
        <v>107</v>
      </c>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81"/>
      <c r="CJ113" s="281"/>
      <c r="CK113" s="281"/>
      <c r="CL113" s="9"/>
      <c r="CM113" s="9"/>
      <c r="CN113" s="9"/>
      <c r="CO113" s="9"/>
      <c r="CP113" s="9"/>
      <c r="CQ113" s="9"/>
      <c r="CR113" s="9"/>
      <c r="CS113" s="9"/>
      <c r="CT113" s="9"/>
      <c r="CU113" s="281"/>
      <c r="CV113" s="281"/>
      <c r="CW113" s="281"/>
      <c r="CX113" s="281"/>
      <c r="CY113" s="281"/>
      <c r="CZ113" s="281"/>
      <c r="DA113" s="281"/>
      <c r="DB113" s="281"/>
      <c r="DC113" s="281"/>
      <c r="DD113" s="281"/>
      <c r="DE113" s="9"/>
      <c r="DF113" s="9"/>
      <c r="DG113" s="9"/>
      <c r="DH113" s="9"/>
      <c r="DI113" s="9"/>
      <c r="DJ113" s="9"/>
      <c r="DK113" s="9"/>
      <c r="DL113" s="9"/>
      <c r="DM113" s="9"/>
      <c r="DN113" s="9"/>
      <c r="DO113" s="143"/>
      <c r="DP113" s="143" t="s">
        <v>17</v>
      </c>
      <c r="DQ113" s="278"/>
      <c r="DR113" s="278"/>
      <c r="DS113" s="278"/>
      <c r="DT113" s="278"/>
      <c r="DU113" s="278"/>
      <c r="DV113" s="278"/>
      <c r="DW113" s="278"/>
      <c r="DX113" s="278"/>
      <c r="DY113" s="278"/>
      <c r="DZ113" s="278"/>
      <c r="EA113" s="278"/>
      <c r="EB113" s="278"/>
      <c r="EC113" s="278"/>
      <c r="ED113" s="278"/>
      <c r="EE113" s="278"/>
      <c r="EF113" s="278"/>
      <c r="EG113" s="278"/>
      <c r="EH113" s="278"/>
      <c r="EI113" s="278"/>
      <c r="EJ113" s="278"/>
      <c r="EK113" s="278"/>
      <c r="EL113" s="278"/>
      <c r="EM113" s="278"/>
      <c r="EN113" s="278"/>
      <c r="EO113" s="278"/>
      <c r="EP113" s="278"/>
      <c r="EQ113" s="278"/>
      <c r="ER113" s="278"/>
      <c r="ES113" s="278"/>
      <c r="ET113" s="278"/>
      <c r="EU113" s="278"/>
      <c r="EV113" s="278"/>
      <c r="EW113" s="278"/>
      <c r="EX113" s="278"/>
      <c r="EY113" s="278"/>
      <c r="EZ113" s="278"/>
      <c r="FA113" s="278"/>
      <c r="FB113" s="278"/>
      <c r="FC113" s="278"/>
      <c r="FD113" s="278"/>
      <c r="FE113" s="278"/>
      <c r="FF113" s="278"/>
      <c r="FG113" s="278"/>
      <c r="FH113" s="278"/>
      <c r="FI113" s="278"/>
      <c r="FJ113" s="278"/>
      <c r="FK113" s="278"/>
      <c r="FL113" s="278"/>
      <c r="FM113" s="278"/>
      <c r="FN113" s="278"/>
      <c r="FO113" s="278"/>
      <c r="FP113" s="278"/>
      <c r="FQ113" s="278"/>
      <c r="FR113" s="278"/>
      <c r="FS113" s="278"/>
      <c r="FT113" s="278"/>
      <c r="FU113" s="278"/>
      <c r="FV113" s="278"/>
      <c r="FW113" s="278"/>
      <c r="FX113" s="278"/>
      <c r="FY113" s="278"/>
      <c r="FZ113" s="278"/>
      <c r="GA113" s="278"/>
      <c r="GB113" s="278"/>
      <c r="GC113" s="278"/>
      <c r="GD113" s="278"/>
      <c r="GE113" s="278"/>
      <c r="GF113" s="278"/>
      <c r="GG113" s="278"/>
      <c r="GH113" s="278"/>
      <c r="GI113" s="150">
        <v>99999</v>
      </c>
      <c r="GJ113" s="150">
        <v>99999</v>
      </c>
      <c r="GK113" s="150">
        <v>99999</v>
      </c>
      <c r="GL113" s="48">
        <v>107</v>
      </c>
      <c r="GN113" s="99">
        <f t="shared" si="103"/>
        <v>371</v>
      </c>
      <c r="GO113" s="99">
        <f t="shared" si="100"/>
        <v>371</v>
      </c>
      <c r="GP113" s="50"/>
      <c r="GQ113" s="101" t="str">
        <f t="shared" si="102"/>
        <v>7</v>
      </c>
      <c r="GR113" s="104" t="str">
        <f t="shared" si="101"/>
        <v>6</v>
      </c>
      <c r="GS113" s="50">
        <f t="shared" si="97"/>
        <v>108</v>
      </c>
      <c r="GT113" s="7"/>
      <c r="GU113"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7,100,6,14,13,15,16,19,17,18,37,36,20,11,129,131,132,134,133,50,51,52,10,3,4,99,101,25,22,34,21,35,32,26,130,136,135,150,151,149,148,144,143,142,171,170,169,168,167,166,165,159,155,154,31,24,23,45,33,49,46,44,43,53,48,47,41,40,42,39,38,</v>
      </c>
      <c r="GV113" s="241" t="str">
        <v>1199993.14,2.5,0</v>
      </c>
      <c r="GW113" s="101">
        <f t="shared" si="70"/>
        <v>11</v>
      </c>
      <c r="GX113" s="101">
        <f t="shared" si="71"/>
        <v>15</v>
      </c>
      <c r="GY113" s="167">
        <f t="shared" si="72"/>
        <v>1199993.1399999999</v>
      </c>
      <c r="GZ113" s="99">
        <f t="shared" si="73"/>
        <v>2.5</v>
      </c>
      <c r="HA113" s="99">
        <f t="shared" si="74"/>
        <v>0</v>
      </c>
      <c r="HB113" s="248" t="str">
        <f t="shared" si="75"/>
        <v>-</v>
      </c>
      <c r="HC113" s="49"/>
      <c r="HD113" s="246" t="str">
        <f t="shared" si="98"/>
        <v/>
      </c>
      <c r="HE113" s="50">
        <v>108</v>
      </c>
      <c r="HF113" s="173" t="str">
        <f t="shared" si="99"/>
        <v/>
      </c>
      <c r="HG113" s="101" t="str">
        <f t="shared" ref="HG113:HG176" si="104">IF(HE113&lt;=$HC$1-2,VALUE(MID($HD$1,+HD112+1,HD113-HD112-1)),IF(HE113=$HC$1-1,VALUE(MID($HD$1,+HD112+1,HD113-HD112-1)),""))</f>
        <v/>
      </c>
      <c r="HH113" s="267" t="str" cm="1">
        <f t="array" ref="HH113">IF(HE113&lt;=$HC$1-1,IF(HF113&lt;&gt;HF112,INDEX($M$6:$GK$185,1,HG113+1),INDEX($M$6:$GK$185,MIN(HG113,HG112)+1,MAX(HG113,HG112)+1))+IF(HF113&lt;&gt;HF114,INDEX($M$6:$GK$185,1,HG113+1),0),"")</f>
        <v/>
      </c>
      <c r="HI113" s="50" t="str">
        <f t="shared" ca="1" si="76"/>
        <v/>
      </c>
      <c r="HJ113" s="49"/>
      <c r="HK113" s="49"/>
      <c r="HL113" s="49"/>
      <c r="HM113" s="49"/>
      <c r="HP113" s="161">
        <v>108</v>
      </c>
      <c r="HQ113" s="163" t="str">
        <f t="shared" si="88"/>
        <v>,-108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3" s="164" t="str">
        <f t="shared" si="89"/>
        <v>,-108,2,98,70,68,67,66,65,60,63,64,62,61,158,156,157,177,161,160,162,176,175,174,163,164,172,173,140,141,145,146,147,137,138,139,153,69,152,55,56,54,57,127,109,110,111,112,114,113,115,116,117,118,119,120,123,122,71,126,58,59,74,72,73,75,76,77,78,79,81,80,82,83,84,85,86,87,92,95,124,96,94,93,91,88,89,90,97,121,125,107,106,105,104,100,103,102,8,12,5,1,128,27,28,29,30,9,7,6,14,13,15,16,19,17,18,37,36,20,11,129,131,132,134,133,50,51,52,10,3,4,99,101,25,22,34,21,35,32,26,130,136,135,150,151,149,148,144,143,142,171,170,169,168,167,166,165,159,155,154,31,24,23,45,33,49,46,44,43,53,48,47,41,40,42,39,38,</v>
      </c>
      <c r="HS113" s="105" t="str">
        <f t="shared" si="90"/>
        <v>108,2,98,70,68,67,66,65,60,63,64,62,61,158,156,157,177,161,160,162,176,175,174,163,164,172,173,140,141,145,146,147,137,138,139,153,69,152,55,56,54,57,127,109,110,111,112,114,113,115,116,117,118,119,120,123,122,71,126,58,59,74,72,73,75,76,77,78,79,81,80,82,83,84,85,86,87,92,95,124,96,94,93,91,88,89,90,97,121,125,107,106,105,104,100,103,102,8,12,5,1,128,27,28,29,30,9,7,6,14,13,15,16,19,17,18,37,36,20,11,129,131,132,134,133,50,51,52,10,3,4,99,101,25,22,34,21,35,32,26,130,136,135,150,151,149,148,144,143,142,171,170,169,168,167,166,165,159,155,154,31,24,23,45,33,49,46,44,43,53,48,47,41,40,42,39,38,</v>
      </c>
      <c r="HT113" s="143" t="str">
        <v>1299987,1.25,0</v>
      </c>
      <c r="HU113" s="161">
        <f t="shared" si="77"/>
        <v>8</v>
      </c>
      <c r="HV113" s="161">
        <f t="shared" si="78"/>
        <v>13</v>
      </c>
      <c r="HW113" s="161">
        <f t="shared" si="79"/>
        <v>1299987</v>
      </c>
      <c r="HX113" s="161">
        <f t="shared" si="80"/>
        <v>1.25</v>
      </c>
      <c r="HY113" s="161">
        <f t="shared" si="81"/>
        <v>0</v>
      </c>
      <c r="HZ113" s="161">
        <f t="shared" si="82"/>
        <v>1299987</v>
      </c>
      <c r="IA113" s="174">
        <f t="shared" si="92"/>
        <v>99999</v>
      </c>
      <c r="IB113" s="173">
        <f t="shared" si="93"/>
        <v>99999</v>
      </c>
      <c r="IC113" s="56" t="e">
        <f t="shared" si="94"/>
        <v>#VALUE!</v>
      </c>
      <c r="ID113" s="167" t="str">
        <f t="shared" si="95"/>
        <v>-</v>
      </c>
      <c r="IE113" s="186" t="str">
        <f t="shared" si="96"/>
        <v>-</v>
      </c>
      <c r="IJ113" s="121">
        <f t="shared" si="84"/>
        <v>99999</v>
      </c>
      <c r="IK113" s="1">
        <f t="shared" si="85"/>
        <v>99999</v>
      </c>
      <c r="IL113" s="56" t="str">
        <f t="shared" si="86"/>
        <v>-</v>
      </c>
    </row>
    <row r="114" spans="1:246" ht="16" thickBot="1" x14ac:dyDescent="0.25">
      <c r="A114" s="64"/>
      <c r="B114" s="1">
        <v>109</v>
      </c>
      <c r="K114" s="9">
        <v>108</v>
      </c>
      <c r="L114" s="3">
        <v>108</v>
      </c>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81"/>
      <c r="CC114" s="281"/>
      <c r="CD114" s="281"/>
      <c r="CE114" s="281"/>
      <c r="CF114" s="281"/>
      <c r="CG114" s="281"/>
      <c r="CH114" s="281"/>
      <c r="CI114" s="281"/>
      <c r="CJ114" s="281"/>
      <c r="CK114" s="281"/>
      <c r="CL114" s="9"/>
      <c r="CM114" s="9"/>
      <c r="CN114" s="9"/>
      <c r="CO114" s="9"/>
      <c r="CP114" s="9"/>
      <c r="CQ114" s="9"/>
      <c r="CR114" s="9"/>
      <c r="CS114" s="9"/>
      <c r="CT114" s="9"/>
      <c r="CU114" s="281"/>
      <c r="CV114" s="281"/>
      <c r="CW114" s="281"/>
      <c r="CX114" s="281"/>
      <c r="CY114" s="281"/>
      <c r="CZ114" s="281"/>
      <c r="DA114" s="281"/>
      <c r="DB114" s="281"/>
      <c r="DC114" s="281"/>
      <c r="DD114" s="281"/>
      <c r="DE114" s="9"/>
      <c r="DF114" s="9"/>
      <c r="DG114" s="9"/>
      <c r="DH114" s="9"/>
      <c r="DI114" s="9"/>
      <c r="DJ114" s="9"/>
      <c r="DK114" s="9"/>
      <c r="DL114" s="9"/>
      <c r="DM114" s="9"/>
      <c r="DN114" s="9"/>
      <c r="DO114" s="9"/>
      <c r="DP114" s="143"/>
      <c r="DQ114" s="143" t="s">
        <v>17</v>
      </c>
      <c r="DR114" s="278"/>
      <c r="DS114" s="278"/>
      <c r="DT114" s="278"/>
      <c r="DU114" s="278"/>
      <c r="DV114" s="278"/>
      <c r="DW114" s="278"/>
      <c r="DX114" s="278"/>
      <c r="DY114" s="278"/>
      <c r="DZ114" s="278"/>
      <c r="EA114" s="278"/>
      <c r="EB114" s="278"/>
      <c r="EC114" s="278"/>
      <c r="ED114" s="278"/>
      <c r="EE114" s="278"/>
      <c r="EF114" s="278"/>
      <c r="EG114" s="278"/>
      <c r="EH114" s="278"/>
      <c r="EI114" s="278"/>
      <c r="EJ114" s="278"/>
      <c r="EK114" s="278"/>
      <c r="EL114" s="278"/>
      <c r="EM114" s="278"/>
      <c r="EN114" s="278"/>
      <c r="EO114" s="278"/>
      <c r="EP114" s="278"/>
      <c r="EQ114" s="278"/>
      <c r="ER114" s="278"/>
      <c r="ES114" s="278"/>
      <c r="ET114" s="278"/>
      <c r="EU114" s="278"/>
      <c r="EV114" s="278"/>
      <c r="EW114" s="278"/>
      <c r="EX114" s="278"/>
      <c r="EY114" s="278"/>
      <c r="EZ114" s="278"/>
      <c r="FA114" s="278"/>
      <c r="FB114" s="278"/>
      <c r="FC114" s="278"/>
      <c r="FD114" s="278"/>
      <c r="FE114" s="278"/>
      <c r="FF114" s="278"/>
      <c r="FG114" s="278"/>
      <c r="FH114" s="278"/>
      <c r="FI114" s="278"/>
      <c r="FJ114" s="278"/>
      <c r="FK114" s="278"/>
      <c r="FL114" s="278"/>
      <c r="FM114" s="278"/>
      <c r="FN114" s="278"/>
      <c r="FO114" s="278"/>
      <c r="FP114" s="278"/>
      <c r="FQ114" s="278"/>
      <c r="FR114" s="278"/>
      <c r="FS114" s="278"/>
      <c r="FT114" s="278"/>
      <c r="FU114" s="278"/>
      <c r="FV114" s="278"/>
      <c r="FW114" s="278"/>
      <c r="FX114" s="278"/>
      <c r="FY114" s="278"/>
      <c r="FZ114" s="278"/>
      <c r="GA114" s="278"/>
      <c r="GB114" s="278"/>
      <c r="GC114" s="278"/>
      <c r="GD114" s="278"/>
      <c r="GE114" s="278"/>
      <c r="GF114" s="278"/>
      <c r="GG114" s="278"/>
      <c r="GH114" s="278"/>
      <c r="GI114" s="150">
        <v>99999</v>
      </c>
      <c r="GJ114" s="150">
        <v>99999</v>
      </c>
      <c r="GK114" s="150">
        <v>99999</v>
      </c>
      <c r="GL114" s="48">
        <v>108</v>
      </c>
      <c r="GN114" s="99">
        <f t="shared" si="103"/>
        <v>373</v>
      </c>
      <c r="GO114" s="99">
        <f t="shared" si="100"/>
        <v>374</v>
      </c>
      <c r="GP114" s="50"/>
      <c r="GQ114" s="101" t="str">
        <f t="shared" si="102"/>
        <v>6</v>
      </c>
      <c r="GR114" s="104" t="str">
        <f t="shared" si="101"/>
        <v>14</v>
      </c>
      <c r="GS114" s="50">
        <f t="shared" si="97"/>
        <v>109</v>
      </c>
      <c r="GT114" s="7"/>
      <c r="GU114"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6,100,14,13,15,16,19,17,18,37,36,20,11,129,131,132,134,133,50,51,52,10,3,4,99,101,25,22,34,21,35,32,26,130,136,135,150,151,149,148,144,143,142,171,170,169,168,167,166,165,159,155,154,31,24,23,45,33,49,46,44,43,53,48,47,41,40,42,39,38,</v>
      </c>
      <c r="GV114" s="241" t="str">
        <v>1199993.14,2.5,0</v>
      </c>
      <c r="GW114" s="101">
        <f t="shared" si="70"/>
        <v>11</v>
      </c>
      <c r="GX114" s="101">
        <f t="shared" si="71"/>
        <v>15</v>
      </c>
      <c r="GY114" s="167">
        <f t="shared" si="72"/>
        <v>1199993.1399999999</v>
      </c>
      <c r="GZ114" s="99">
        <f t="shared" si="73"/>
        <v>2.5</v>
      </c>
      <c r="HA114" s="99">
        <f t="shared" si="74"/>
        <v>0</v>
      </c>
      <c r="HB114" s="248" t="str">
        <f t="shared" si="75"/>
        <v>-</v>
      </c>
      <c r="HC114" s="49"/>
      <c r="HD114" s="246" t="str">
        <f t="shared" si="98"/>
        <v/>
      </c>
      <c r="HE114" s="50">
        <v>109</v>
      </c>
      <c r="HF114" s="173" t="str">
        <f t="shared" si="99"/>
        <v/>
      </c>
      <c r="HG114" s="101" t="str">
        <f t="shared" si="104"/>
        <v/>
      </c>
      <c r="HH114" s="267" t="str" cm="1">
        <f t="array" ref="HH114">IF(HE114&lt;=$HC$1-1,IF(HF114&lt;&gt;HF113,INDEX($M$6:$GK$185,1,HG114+1),INDEX($M$6:$GK$185,MIN(HG114,HG113)+1,MAX(HG114,HG113)+1))+IF(HF114&lt;&gt;HF115,INDEX($M$6:$GK$185,1,HG114+1),0),"")</f>
        <v/>
      </c>
      <c r="HI114" s="50" t="str">
        <f t="shared" ca="1" si="76"/>
        <v/>
      </c>
      <c r="HJ114" s="49"/>
      <c r="HK114" s="49"/>
      <c r="HL114" s="49"/>
      <c r="HM114" s="49"/>
      <c r="HP114" s="161">
        <v>109</v>
      </c>
      <c r="HQ114" s="163" t="str">
        <f t="shared" si="88"/>
        <v>,-109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4" s="164" t="str">
        <f t="shared" si="89"/>
        <v>,-109,2,98,70,68,67,66,65,60,63,64,62,61,158,156,157,177,161,160,162,176,175,174,163,164,172,173,140,141,145,146,147,137,138,139,153,69,152,55,56,54,57,127,1,110,111,112,114,113,115,116,117,118,119,120,123,122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4" s="105" t="str">
        <f t="shared" si="90"/>
        <v>109,2,98,70,68,67,66,65,60,63,64,62,61,158,156,157,177,161,160,162,176,175,174,163,164,172,173,140,141,145,146,147,137,138,139,153,69,152,55,56,54,57,127,1,110,111,112,114,113,115,116,117,118,119,120,123,122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4" s="143" t="str">
        <v>1299987,1.25,0</v>
      </c>
      <c r="HU114" s="161">
        <f t="shared" si="77"/>
        <v>8</v>
      </c>
      <c r="HV114" s="161">
        <f t="shared" si="78"/>
        <v>13</v>
      </c>
      <c r="HW114" s="161">
        <f t="shared" si="79"/>
        <v>1299987</v>
      </c>
      <c r="HX114" s="161">
        <f t="shared" si="80"/>
        <v>1.25</v>
      </c>
      <c r="HY114" s="161">
        <f t="shared" si="81"/>
        <v>0</v>
      </c>
      <c r="HZ114" s="161">
        <f t="shared" si="82"/>
        <v>1299987</v>
      </c>
      <c r="IA114" s="174">
        <f t="shared" si="92"/>
        <v>99999</v>
      </c>
      <c r="IB114" s="173">
        <f t="shared" si="93"/>
        <v>99999</v>
      </c>
      <c r="IC114" s="56" t="e">
        <f t="shared" si="94"/>
        <v>#VALUE!</v>
      </c>
      <c r="ID114" s="167" t="str">
        <f t="shared" si="95"/>
        <v>-</v>
      </c>
      <c r="IE114" s="186" t="str">
        <f t="shared" si="96"/>
        <v>-</v>
      </c>
      <c r="IJ114" s="121">
        <f t="shared" si="84"/>
        <v>99999</v>
      </c>
      <c r="IK114" s="1">
        <f t="shared" si="85"/>
        <v>99999</v>
      </c>
      <c r="IL114" s="56" t="str">
        <f t="shared" si="86"/>
        <v>-</v>
      </c>
    </row>
    <row r="115" spans="1:246" ht="16" thickBot="1" x14ac:dyDescent="0.25">
      <c r="A115" s="64"/>
      <c r="B115" s="1">
        <v>110</v>
      </c>
      <c r="K115" s="9">
        <v>109</v>
      </c>
      <c r="L115" s="3">
        <v>109</v>
      </c>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1"/>
      <c r="BZ115" s="281"/>
      <c r="CA115" s="281"/>
      <c r="CB115" s="281"/>
      <c r="CC115" s="281"/>
      <c r="CD115" s="281"/>
      <c r="CE115" s="281"/>
      <c r="CF115" s="281"/>
      <c r="CG115" s="281"/>
      <c r="CH115" s="281"/>
      <c r="CI115" s="281"/>
      <c r="CJ115" s="281"/>
      <c r="CK115" s="281"/>
      <c r="CL115" s="9"/>
      <c r="CM115" s="9"/>
      <c r="CN115" s="9"/>
      <c r="CO115" s="9"/>
      <c r="CP115" s="9"/>
      <c r="CQ115" s="9"/>
      <c r="CR115" s="9"/>
      <c r="CS115" s="9"/>
      <c r="CT115" s="9"/>
      <c r="CU115" s="281"/>
      <c r="CV115" s="281"/>
      <c r="CW115" s="281"/>
      <c r="CX115" s="281"/>
      <c r="CY115" s="281"/>
      <c r="CZ115" s="281"/>
      <c r="DA115" s="281"/>
      <c r="DB115" s="281"/>
      <c r="DC115" s="281"/>
      <c r="DD115" s="281"/>
      <c r="DE115" s="9"/>
      <c r="DF115" s="9"/>
      <c r="DG115" s="9"/>
      <c r="DH115" s="9"/>
      <c r="DI115" s="9"/>
      <c r="DJ115" s="9"/>
      <c r="DK115" s="9"/>
      <c r="DL115" s="9"/>
      <c r="DM115" s="9"/>
      <c r="DN115" s="9"/>
      <c r="DO115" s="9"/>
      <c r="DP115" s="9"/>
      <c r="DQ115" s="143"/>
      <c r="DR115" s="143" t="s">
        <v>17</v>
      </c>
      <c r="DS115" s="278"/>
      <c r="DT115" s="278"/>
      <c r="DU115" s="278"/>
      <c r="DV115" s="278"/>
      <c r="DW115" s="278"/>
      <c r="DX115" s="278"/>
      <c r="DY115" s="278"/>
      <c r="DZ115" s="278"/>
      <c r="EA115" s="278"/>
      <c r="EB115" s="278"/>
      <c r="EC115" s="278"/>
      <c r="ED115" s="278"/>
      <c r="EE115" s="278"/>
      <c r="EF115" s="278"/>
      <c r="EG115" s="278"/>
      <c r="EH115" s="278"/>
      <c r="EI115" s="278"/>
      <c r="EJ115" s="278"/>
      <c r="EK115" s="278"/>
      <c r="EL115" s="278"/>
      <c r="EM115" s="278"/>
      <c r="EN115" s="278"/>
      <c r="EO115" s="278"/>
      <c r="EP115" s="278"/>
      <c r="EQ115" s="278"/>
      <c r="ER115" s="278"/>
      <c r="ES115" s="278"/>
      <c r="ET115" s="278"/>
      <c r="EU115" s="278"/>
      <c r="EV115" s="278"/>
      <c r="EW115" s="278"/>
      <c r="EX115" s="278"/>
      <c r="EY115" s="278"/>
      <c r="EZ115" s="278"/>
      <c r="FA115" s="278"/>
      <c r="FB115" s="278"/>
      <c r="FC115" s="278"/>
      <c r="FD115" s="278"/>
      <c r="FE115" s="278"/>
      <c r="FF115" s="278"/>
      <c r="FG115" s="278"/>
      <c r="FH115" s="278"/>
      <c r="FI115" s="278"/>
      <c r="FJ115" s="278"/>
      <c r="FK115" s="278"/>
      <c r="FL115" s="278"/>
      <c r="FM115" s="278"/>
      <c r="FN115" s="278"/>
      <c r="FO115" s="278"/>
      <c r="FP115" s="278"/>
      <c r="FQ115" s="278"/>
      <c r="FR115" s="278"/>
      <c r="FS115" s="278"/>
      <c r="FT115" s="278"/>
      <c r="FU115" s="278"/>
      <c r="FV115" s="278"/>
      <c r="FW115" s="278"/>
      <c r="FX115" s="278"/>
      <c r="FY115" s="278"/>
      <c r="FZ115" s="278"/>
      <c r="GA115" s="278"/>
      <c r="GB115" s="278"/>
      <c r="GC115" s="278"/>
      <c r="GD115" s="278"/>
      <c r="GE115" s="278"/>
      <c r="GF115" s="278"/>
      <c r="GG115" s="278"/>
      <c r="GH115" s="278"/>
      <c r="GI115" s="150">
        <v>99999</v>
      </c>
      <c r="GJ115" s="150">
        <v>99999</v>
      </c>
      <c r="GK115" s="150">
        <v>99999</v>
      </c>
      <c r="GL115" s="48">
        <v>109</v>
      </c>
      <c r="GN115" s="99">
        <f t="shared" si="103"/>
        <v>376</v>
      </c>
      <c r="GO115" s="99">
        <f t="shared" si="100"/>
        <v>377</v>
      </c>
      <c r="GP115" s="50"/>
      <c r="GQ115" s="101" t="str">
        <f t="shared" si="102"/>
        <v>14</v>
      </c>
      <c r="GR115" s="104" t="str">
        <f t="shared" si="101"/>
        <v>13</v>
      </c>
      <c r="GS115" s="50">
        <f t="shared" si="97"/>
        <v>110</v>
      </c>
      <c r="GT115" s="7"/>
      <c r="GU115"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14,100,13,15,16,19,17,18,37,36,20,11,129,131,132,134,133,50,51,52,10,3,4,99,101,25,22,34,21,35,32,26,130,136,135,150,151,149,148,144,143,142,171,170,169,168,167,166,165,159,155,154,31,24,23,45,33,49,46,44,43,53,48,47,41,40,42,39,38,</v>
      </c>
      <c r="GV115" s="241" t="str">
        <v>1199993.14,2.5,0</v>
      </c>
      <c r="GW115" s="101">
        <f t="shared" si="70"/>
        <v>11</v>
      </c>
      <c r="GX115" s="101">
        <f t="shared" si="71"/>
        <v>15</v>
      </c>
      <c r="GY115" s="167">
        <f t="shared" si="72"/>
        <v>1199993.1399999999</v>
      </c>
      <c r="GZ115" s="99">
        <f t="shared" si="73"/>
        <v>2.5</v>
      </c>
      <c r="HA115" s="99">
        <f t="shared" si="74"/>
        <v>0</v>
      </c>
      <c r="HB115" s="248" t="str">
        <f t="shared" si="75"/>
        <v>-</v>
      </c>
      <c r="HC115" s="49"/>
      <c r="HD115" s="246" t="str">
        <f t="shared" si="98"/>
        <v/>
      </c>
      <c r="HE115" s="50">
        <v>110</v>
      </c>
      <c r="HF115" s="173" t="str">
        <f t="shared" si="99"/>
        <v/>
      </c>
      <c r="HG115" s="101" t="str">
        <f t="shared" si="104"/>
        <v/>
      </c>
      <c r="HH115" s="267" t="str" cm="1">
        <f t="array" ref="HH115">IF(HE115&lt;=$HC$1-1,IF(HF115&lt;&gt;HF114,INDEX($M$6:$GK$185,1,HG115+1),INDEX($M$6:$GK$185,MIN(HG115,HG114)+1,MAX(HG115,HG114)+1))+IF(HF115&lt;&gt;HF116,INDEX($M$6:$GK$185,1,HG115+1),0),"")</f>
        <v/>
      </c>
      <c r="HI115" s="50" t="str">
        <f t="shared" ca="1" si="76"/>
        <v/>
      </c>
      <c r="HJ115" s="49"/>
      <c r="HK115" s="49"/>
      <c r="HL115" s="49"/>
      <c r="HM115" s="49"/>
      <c r="HP115" s="161">
        <v>110</v>
      </c>
      <c r="HQ115" s="163" t="str">
        <f t="shared" si="88"/>
        <v>,-110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5" s="164" t="str">
        <f t="shared" si="89"/>
        <v>,-110,2,98,70,68,67,66,65,60,63,64,62,61,158,156,157,177,161,160,162,176,175,174,163,164,172,173,140,141,145,146,147,137,138,139,153,69,152,55,56,54,57,127,109,1,111,112,114,113,115,116,117,118,119,120,123,122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5" s="105" t="str">
        <f t="shared" si="90"/>
        <v>110,2,98,70,68,67,66,65,60,63,64,62,61,158,156,157,177,161,160,162,176,175,174,163,164,172,173,140,141,145,146,147,137,138,139,153,69,152,55,56,54,57,127,109,1,111,112,114,113,115,116,117,118,119,120,123,122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5" s="143" t="str">
        <v>1299987,1.25,0</v>
      </c>
      <c r="HU115" s="161">
        <f t="shared" si="77"/>
        <v>8</v>
      </c>
      <c r="HV115" s="161">
        <f t="shared" si="78"/>
        <v>13</v>
      </c>
      <c r="HW115" s="161">
        <f t="shared" si="79"/>
        <v>1299987</v>
      </c>
      <c r="HX115" s="161">
        <f t="shared" si="80"/>
        <v>1.25</v>
      </c>
      <c r="HY115" s="161">
        <f t="shared" si="81"/>
        <v>0</v>
      </c>
      <c r="HZ115" s="161">
        <f t="shared" si="82"/>
        <v>1299987</v>
      </c>
      <c r="IA115" s="174">
        <f t="shared" si="92"/>
        <v>99999</v>
      </c>
      <c r="IB115" s="173">
        <f t="shared" si="93"/>
        <v>99999</v>
      </c>
      <c r="IC115" s="56" t="e">
        <f t="shared" si="94"/>
        <v>#VALUE!</v>
      </c>
      <c r="ID115" s="167" t="str">
        <f t="shared" si="95"/>
        <v>-</v>
      </c>
      <c r="IE115" s="186" t="str">
        <f t="shared" si="96"/>
        <v>-</v>
      </c>
      <c r="IJ115" s="121">
        <f t="shared" si="84"/>
        <v>99999</v>
      </c>
      <c r="IK115" s="1">
        <f t="shared" si="85"/>
        <v>99999</v>
      </c>
      <c r="IL115" s="56" t="str">
        <f t="shared" si="86"/>
        <v>-</v>
      </c>
    </row>
    <row r="116" spans="1:246" ht="16" thickBot="1" x14ac:dyDescent="0.25">
      <c r="A116" s="64"/>
      <c r="B116" s="1">
        <v>111</v>
      </c>
      <c r="K116" s="9">
        <v>110</v>
      </c>
      <c r="L116" s="3">
        <v>110</v>
      </c>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1"/>
      <c r="BT116" s="281"/>
      <c r="BU116" s="281"/>
      <c r="BV116" s="281"/>
      <c r="BW116" s="281"/>
      <c r="BX116" s="281"/>
      <c r="BY116" s="281"/>
      <c r="BZ116" s="281"/>
      <c r="CA116" s="281"/>
      <c r="CB116" s="281"/>
      <c r="CC116" s="281"/>
      <c r="CD116" s="281"/>
      <c r="CE116" s="281"/>
      <c r="CF116" s="281"/>
      <c r="CG116" s="281"/>
      <c r="CH116" s="281"/>
      <c r="CI116" s="281"/>
      <c r="CJ116" s="281"/>
      <c r="CK116" s="281"/>
      <c r="CL116" s="9"/>
      <c r="CM116" s="9"/>
      <c r="CN116" s="9"/>
      <c r="CO116" s="9"/>
      <c r="CP116" s="9"/>
      <c r="CQ116" s="9"/>
      <c r="CR116" s="9"/>
      <c r="CS116" s="9"/>
      <c r="CT116" s="9"/>
      <c r="CU116" s="281"/>
      <c r="CV116" s="281"/>
      <c r="CW116" s="281"/>
      <c r="CX116" s="281"/>
      <c r="CY116" s="281"/>
      <c r="CZ116" s="281"/>
      <c r="DA116" s="281"/>
      <c r="DB116" s="281"/>
      <c r="DC116" s="281"/>
      <c r="DD116" s="281"/>
      <c r="DE116" s="9"/>
      <c r="DF116" s="9"/>
      <c r="DG116" s="9"/>
      <c r="DH116" s="9"/>
      <c r="DI116" s="9"/>
      <c r="DJ116" s="9"/>
      <c r="DK116" s="9"/>
      <c r="DL116" s="9"/>
      <c r="DM116" s="9"/>
      <c r="DN116" s="9"/>
      <c r="DO116" s="9"/>
      <c r="DP116" s="9"/>
      <c r="DQ116" s="9"/>
      <c r="DR116" s="143"/>
      <c r="DS116" s="143" t="s">
        <v>17</v>
      </c>
      <c r="DT116" s="278"/>
      <c r="DU116" s="278"/>
      <c r="DV116" s="278"/>
      <c r="DW116" s="278"/>
      <c r="DX116" s="278"/>
      <c r="DY116" s="278"/>
      <c r="DZ116" s="278"/>
      <c r="EA116" s="278"/>
      <c r="EB116" s="278"/>
      <c r="EC116" s="278"/>
      <c r="ED116" s="278"/>
      <c r="EE116" s="278"/>
      <c r="EF116" s="278"/>
      <c r="EG116" s="278"/>
      <c r="EH116" s="278"/>
      <c r="EI116" s="278"/>
      <c r="EJ116" s="278"/>
      <c r="EK116" s="278"/>
      <c r="EL116" s="278"/>
      <c r="EM116" s="278"/>
      <c r="EN116" s="278"/>
      <c r="EO116" s="278"/>
      <c r="EP116" s="278"/>
      <c r="EQ116" s="278"/>
      <c r="ER116" s="278"/>
      <c r="ES116" s="278"/>
      <c r="ET116" s="278"/>
      <c r="EU116" s="278"/>
      <c r="EV116" s="278"/>
      <c r="EW116" s="278"/>
      <c r="EX116" s="278"/>
      <c r="EY116" s="278"/>
      <c r="EZ116" s="278"/>
      <c r="FA116" s="278"/>
      <c r="FB116" s="278"/>
      <c r="FC116" s="278"/>
      <c r="FD116" s="278"/>
      <c r="FE116" s="278"/>
      <c r="FF116" s="278"/>
      <c r="FG116" s="278"/>
      <c r="FH116" s="278"/>
      <c r="FI116" s="278"/>
      <c r="FJ116" s="278"/>
      <c r="FK116" s="278"/>
      <c r="FL116" s="278"/>
      <c r="FM116" s="278"/>
      <c r="FN116" s="278"/>
      <c r="FO116" s="278"/>
      <c r="FP116" s="278"/>
      <c r="FQ116" s="278"/>
      <c r="FR116" s="278"/>
      <c r="FS116" s="278"/>
      <c r="FT116" s="278"/>
      <c r="FU116" s="278"/>
      <c r="FV116" s="278"/>
      <c r="FW116" s="278"/>
      <c r="FX116" s="278"/>
      <c r="FY116" s="278"/>
      <c r="FZ116" s="278"/>
      <c r="GA116" s="278"/>
      <c r="GB116" s="278"/>
      <c r="GC116" s="278"/>
      <c r="GD116" s="278"/>
      <c r="GE116" s="278"/>
      <c r="GF116" s="278"/>
      <c r="GG116" s="278"/>
      <c r="GH116" s="278"/>
      <c r="GI116" s="150">
        <v>99999</v>
      </c>
      <c r="GJ116" s="150">
        <v>99999</v>
      </c>
      <c r="GK116" s="150">
        <v>99999</v>
      </c>
      <c r="GL116" s="48">
        <v>110</v>
      </c>
      <c r="GN116" s="99">
        <f t="shared" si="103"/>
        <v>379</v>
      </c>
      <c r="GO116" s="99">
        <f t="shared" si="100"/>
        <v>380</v>
      </c>
      <c r="GP116" s="50"/>
      <c r="GQ116" s="101" t="str">
        <f t="shared" si="102"/>
        <v>13</v>
      </c>
      <c r="GR116" s="104" t="str">
        <f t="shared" si="101"/>
        <v>15</v>
      </c>
      <c r="GS116" s="50">
        <f t="shared" si="97"/>
        <v>111</v>
      </c>
      <c r="GT116" s="7"/>
      <c r="GU116"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14,13,100,15,16,19,17,18,37,36,20,11,129,131,132,134,133,50,51,52,10,3,4,99,101,25,22,34,21,35,32,26,130,136,135,150,151,149,148,144,143,142,171,170,169,168,167,166,165,159,155,154,31,24,23,45,33,49,46,44,43,53,48,47,41,40,42,39,38,</v>
      </c>
      <c r="GV116" s="241" t="str">
        <v>1199993.14,2.5,0</v>
      </c>
      <c r="GW116" s="101">
        <f t="shared" si="70"/>
        <v>11</v>
      </c>
      <c r="GX116" s="101">
        <f t="shared" si="71"/>
        <v>15</v>
      </c>
      <c r="GY116" s="167">
        <f t="shared" si="72"/>
        <v>1199993.1399999999</v>
      </c>
      <c r="GZ116" s="99">
        <f t="shared" si="73"/>
        <v>2.5</v>
      </c>
      <c r="HA116" s="99">
        <f t="shared" si="74"/>
        <v>0</v>
      </c>
      <c r="HB116" s="248" t="str">
        <f t="shared" si="75"/>
        <v>-</v>
      </c>
      <c r="HC116" s="49"/>
      <c r="HD116" s="246" t="str">
        <f t="shared" si="98"/>
        <v/>
      </c>
      <c r="HE116" s="50">
        <v>111</v>
      </c>
      <c r="HF116" s="173" t="str">
        <f t="shared" si="99"/>
        <v/>
      </c>
      <c r="HG116" s="101" t="str">
        <f t="shared" si="104"/>
        <v/>
      </c>
      <c r="HH116" s="267" t="str" cm="1">
        <f t="array" ref="HH116">IF(HE116&lt;=$HC$1-1,IF(HF116&lt;&gt;HF115,INDEX($M$6:$GK$185,1,HG116+1),INDEX($M$6:$GK$185,MIN(HG116,HG115)+1,MAX(HG116,HG115)+1))+IF(HF116&lt;&gt;HF117,INDEX($M$6:$GK$185,1,HG116+1),0),"")</f>
        <v/>
      </c>
      <c r="HI116" s="50" t="str">
        <f t="shared" ca="1" si="76"/>
        <v/>
      </c>
      <c r="HJ116" s="49"/>
      <c r="HK116" s="49"/>
      <c r="HL116" s="49"/>
      <c r="HM116" s="49"/>
      <c r="HP116" s="161">
        <v>111</v>
      </c>
      <c r="HQ116" s="163" t="str">
        <f t="shared" si="88"/>
        <v>,-111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6" s="164" t="str">
        <f t="shared" si="89"/>
        <v>,-111,2,98,70,68,67,66,65,60,63,64,62,61,158,156,157,177,161,160,162,176,175,174,163,164,172,173,140,141,145,146,147,137,138,139,153,69,152,55,56,54,57,127,109,110,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6" s="105" t="str">
        <f t="shared" si="90"/>
        <v>111,2,98,70,68,67,66,65,60,63,64,62,61,158,156,157,177,161,160,162,176,175,174,163,164,172,173,140,141,145,146,147,137,138,139,153,69,152,55,56,54,57,127,109,110,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6" s="143" t="str">
        <v>1299987,1.25,0</v>
      </c>
      <c r="HU116" s="161">
        <f t="shared" si="77"/>
        <v>8</v>
      </c>
      <c r="HV116" s="161">
        <f t="shared" si="78"/>
        <v>13</v>
      </c>
      <c r="HW116" s="161">
        <f t="shared" si="79"/>
        <v>1299987</v>
      </c>
      <c r="HX116" s="161">
        <f t="shared" si="80"/>
        <v>1.25</v>
      </c>
      <c r="HY116" s="161">
        <f t="shared" si="81"/>
        <v>0</v>
      </c>
      <c r="HZ116" s="161">
        <f t="shared" si="82"/>
        <v>1299987</v>
      </c>
      <c r="IA116" s="174">
        <f t="shared" si="92"/>
        <v>99999</v>
      </c>
      <c r="IB116" s="173">
        <f t="shared" si="93"/>
        <v>99999</v>
      </c>
      <c r="IC116" s="56" t="e">
        <f t="shared" si="94"/>
        <v>#VALUE!</v>
      </c>
      <c r="ID116" s="167" t="str">
        <f t="shared" si="95"/>
        <v>-</v>
      </c>
      <c r="IE116" s="186" t="str">
        <f t="shared" si="96"/>
        <v>-</v>
      </c>
      <c r="IJ116" s="121">
        <f t="shared" si="84"/>
        <v>99999</v>
      </c>
      <c r="IK116" s="1">
        <f t="shared" si="85"/>
        <v>99999</v>
      </c>
      <c r="IL116" s="56" t="str">
        <f t="shared" si="86"/>
        <v>-</v>
      </c>
    </row>
    <row r="117" spans="1:246" ht="16" thickBot="1" x14ac:dyDescent="0.25">
      <c r="A117" s="64"/>
      <c r="B117" s="1">
        <v>112</v>
      </c>
      <c r="K117" s="9">
        <v>111</v>
      </c>
      <c r="L117" s="3">
        <v>111</v>
      </c>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1"/>
      <c r="BZ117" s="281"/>
      <c r="CA117" s="281"/>
      <c r="CB117" s="281"/>
      <c r="CC117" s="281"/>
      <c r="CD117" s="281"/>
      <c r="CE117" s="281"/>
      <c r="CF117" s="281"/>
      <c r="CG117" s="281"/>
      <c r="CH117" s="281"/>
      <c r="CI117" s="281"/>
      <c r="CJ117" s="281"/>
      <c r="CK117" s="281"/>
      <c r="CL117" s="9"/>
      <c r="CM117" s="9"/>
      <c r="CN117" s="9"/>
      <c r="CO117" s="9"/>
      <c r="CP117" s="9"/>
      <c r="CQ117" s="9"/>
      <c r="CR117" s="9"/>
      <c r="CS117" s="9"/>
      <c r="CT117" s="9"/>
      <c r="CU117" s="281"/>
      <c r="CV117" s="281"/>
      <c r="CW117" s="281"/>
      <c r="CX117" s="281"/>
      <c r="CY117" s="281"/>
      <c r="CZ117" s="281"/>
      <c r="DA117" s="281"/>
      <c r="DB117" s="281"/>
      <c r="DC117" s="281"/>
      <c r="DD117" s="281"/>
      <c r="DE117" s="9"/>
      <c r="DF117" s="9"/>
      <c r="DG117" s="9"/>
      <c r="DH117" s="9"/>
      <c r="DI117" s="9"/>
      <c r="DJ117" s="9"/>
      <c r="DK117" s="9"/>
      <c r="DL117" s="9"/>
      <c r="DM117" s="9"/>
      <c r="DN117" s="9"/>
      <c r="DO117" s="9"/>
      <c r="DP117" s="9"/>
      <c r="DQ117" s="9"/>
      <c r="DR117" s="9"/>
      <c r="DS117" s="143"/>
      <c r="DT117" s="143" t="s">
        <v>17</v>
      </c>
      <c r="DU117" s="278"/>
      <c r="DV117" s="278"/>
      <c r="DW117" s="278"/>
      <c r="DX117" s="278"/>
      <c r="DY117" s="278"/>
      <c r="DZ117" s="278"/>
      <c r="EA117" s="278"/>
      <c r="EB117" s="278"/>
      <c r="EC117" s="278"/>
      <c r="ED117" s="278"/>
      <c r="EE117" s="278"/>
      <c r="EF117" s="278"/>
      <c r="EG117" s="278"/>
      <c r="EH117" s="278"/>
      <c r="EI117" s="278"/>
      <c r="EJ117" s="278"/>
      <c r="EK117" s="278"/>
      <c r="EL117" s="278"/>
      <c r="EM117" s="278"/>
      <c r="EN117" s="278"/>
      <c r="EO117" s="278"/>
      <c r="EP117" s="278"/>
      <c r="EQ117" s="278"/>
      <c r="ER117" s="278"/>
      <c r="ES117" s="278"/>
      <c r="ET117" s="278"/>
      <c r="EU117" s="278"/>
      <c r="EV117" s="278"/>
      <c r="EW117" s="278"/>
      <c r="EX117" s="278"/>
      <c r="EY117" s="278"/>
      <c r="EZ117" s="278"/>
      <c r="FA117" s="278"/>
      <c r="FB117" s="278"/>
      <c r="FC117" s="278"/>
      <c r="FD117" s="278"/>
      <c r="FE117" s="278"/>
      <c r="FF117" s="278"/>
      <c r="FG117" s="278"/>
      <c r="FH117" s="278"/>
      <c r="FI117" s="278"/>
      <c r="FJ117" s="278"/>
      <c r="FK117" s="278"/>
      <c r="FL117" s="278"/>
      <c r="FM117" s="278"/>
      <c r="FN117" s="278"/>
      <c r="FO117" s="278"/>
      <c r="FP117" s="278"/>
      <c r="FQ117" s="278"/>
      <c r="FR117" s="278"/>
      <c r="FS117" s="278"/>
      <c r="FT117" s="278"/>
      <c r="FU117" s="278"/>
      <c r="FV117" s="278"/>
      <c r="FW117" s="278"/>
      <c r="FX117" s="278"/>
      <c r="FY117" s="278"/>
      <c r="FZ117" s="278"/>
      <c r="GA117" s="278"/>
      <c r="GB117" s="278"/>
      <c r="GC117" s="278"/>
      <c r="GD117" s="278"/>
      <c r="GE117" s="278"/>
      <c r="GF117" s="278"/>
      <c r="GG117" s="278"/>
      <c r="GH117" s="278"/>
      <c r="GI117" s="150">
        <v>99999</v>
      </c>
      <c r="GJ117" s="150">
        <v>99999</v>
      </c>
      <c r="GK117" s="150">
        <v>99999</v>
      </c>
      <c r="GL117" s="48">
        <v>111</v>
      </c>
      <c r="GN117" s="99">
        <f t="shared" si="103"/>
        <v>382</v>
      </c>
      <c r="GO117" s="99">
        <f t="shared" si="100"/>
        <v>383</v>
      </c>
      <c r="GP117" s="50"/>
      <c r="GQ117" s="101" t="str">
        <f t="shared" si="102"/>
        <v>15</v>
      </c>
      <c r="GR117" s="104" t="str">
        <f t="shared" si="101"/>
        <v>16</v>
      </c>
      <c r="GS117" s="50">
        <f t="shared" si="97"/>
        <v>112</v>
      </c>
      <c r="GT117" s="7"/>
      <c r="GU117"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14,13,15,100,16,19,17,18,37,36,20,11,129,131,132,134,133,50,51,52,10,3,4,99,101,25,22,34,21,35,32,26,130,136,135,150,151,149,148,144,143,142,171,170,169,168,167,166,165,159,155,154,31,24,23,45,33,49,46,44,43,53,48,47,41,40,42,39,38,</v>
      </c>
      <c r="GV117" s="241" t="str">
        <v>1199993.14,2.5,0</v>
      </c>
      <c r="GW117" s="101">
        <f t="shared" si="70"/>
        <v>11</v>
      </c>
      <c r="GX117" s="101">
        <f t="shared" si="71"/>
        <v>15</v>
      </c>
      <c r="GY117" s="167">
        <f t="shared" si="72"/>
        <v>1199993.1399999999</v>
      </c>
      <c r="GZ117" s="99">
        <f t="shared" si="73"/>
        <v>2.5</v>
      </c>
      <c r="HA117" s="99">
        <f t="shared" si="74"/>
        <v>0</v>
      </c>
      <c r="HB117" s="248" t="str">
        <f t="shared" si="75"/>
        <v>-</v>
      </c>
      <c r="HC117" s="49"/>
      <c r="HD117" s="246" t="str">
        <f t="shared" si="98"/>
        <v/>
      </c>
      <c r="HE117" s="50">
        <v>112</v>
      </c>
      <c r="HF117" s="173" t="str">
        <f t="shared" si="99"/>
        <v/>
      </c>
      <c r="HG117" s="101" t="str">
        <f t="shared" si="104"/>
        <v/>
      </c>
      <c r="HH117" s="267" t="str" cm="1">
        <f t="array" ref="HH117">IF(HE117&lt;=$HC$1-1,IF(HF117&lt;&gt;HF116,INDEX($M$6:$GK$185,1,HG117+1),INDEX($M$6:$GK$185,MIN(HG117,HG116)+1,MAX(HG117,HG116)+1))+IF(HF117&lt;&gt;HF118,INDEX($M$6:$GK$185,1,HG117+1),0),"")</f>
        <v/>
      </c>
      <c r="HI117" s="50" t="str">
        <f t="shared" ca="1" si="76"/>
        <v/>
      </c>
      <c r="HJ117" s="49"/>
      <c r="HK117" s="49"/>
      <c r="HL117" s="49"/>
      <c r="HM117" s="49"/>
      <c r="HP117" s="161">
        <v>112</v>
      </c>
      <c r="HQ117" s="163" t="str">
        <f t="shared" si="88"/>
        <v>,-112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7" s="164" t="str">
        <f t="shared" si="89"/>
        <v>,-112,2,98,70,68,67,66,65,60,63,64,62,61,158,156,157,177,161,160,162,176,175,174,163,164,172,173,140,141,145,146,147,137,138,139,153,69,152,55,56,54,57,127,109,110,111,1,114,113,115,116,117,118,119,120,123,122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7" s="105" t="str">
        <f t="shared" si="90"/>
        <v>112,2,98,70,68,67,66,65,60,63,64,62,61,158,156,157,177,161,160,162,176,175,174,163,164,172,173,140,141,145,146,147,137,138,139,153,69,152,55,56,54,57,127,109,110,111,1,114,113,115,116,117,118,119,120,123,122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7" s="143" t="str">
        <v>1299987,1.25,0</v>
      </c>
      <c r="HU117" s="161">
        <f t="shared" si="77"/>
        <v>8</v>
      </c>
      <c r="HV117" s="161">
        <f t="shared" si="78"/>
        <v>13</v>
      </c>
      <c r="HW117" s="161">
        <f t="shared" si="79"/>
        <v>1299987</v>
      </c>
      <c r="HX117" s="161">
        <f t="shared" si="80"/>
        <v>1.25</v>
      </c>
      <c r="HY117" s="161">
        <f t="shared" si="81"/>
        <v>0</v>
      </c>
      <c r="HZ117" s="161">
        <f t="shared" si="82"/>
        <v>1299987</v>
      </c>
      <c r="IA117" s="174">
        <f t="shared" si="92"/>
        <v>99999</v>
      </c>
      <c r="IB117" s="173">
        <f t="shared" si="93"/>
        <v>99999</v>
      </c>
      <c r="IC117" s="56" t="e">
        <f t="shared" si="94"/>
        <v>#VALUE!</v>
      </c>
      <c r="ID117" s="167" t="str">
        <f t="shared" si="95"/>
        <v>-</v>
      </c>
      <c r="IE117" s="186" t="str">
        <f t="shared" si="96"/>
        <v>-</v>
      </c>
      <c r="IJ117" s="121">
        <f t="shared" si="84"/>
        <v>99999</v>
      </c>
      <c r="IK117" s="1">
        <f t="shared" si="85"/>
        <v>99999</v>
      </c>
      <c r="IL117" s="56" t="str">
        <f t="shared" si="86"/>
        <v>-</v>
      </c>
    </row>
    <row r="118" spans="1:246" ht="16" thickBot="1" x14ac:dyDescent="0.25">
      <c r="A118" s="64"/>
      <c r="B118" s="1">
        <v>113</v>
      </c>
      <c r="K118" s="9">
        <v>112</v>
      </c>
      <c r="L118" s="3">
        <v>112</v>
      </c>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81"/>
      <c r="CG118" s="281"/>
      <c r="CH118" s="281"/>
      <c r="CI118" s="281"/>
      <c r="CJ118" s="281"/>
      <c r="CK118" s="281"/>
      <c r="CL118" s="9"/>
      <c r="CM118" s="9"/>
      <c r="CN118" s="9"/>
      <c r="CO118" s="9"/>
      <c r="CP118" s="9"/>
      <c r="CQ118" s="9"/>
      <c r="CR118" s="9"/>
      <c r="CS118" s="9"/>
      <c r="CT118" s="9"/>
      <c r="CU118" s="281"/>
      <c r="CV118" s="281"/>
      <c r="CW118" s="281"/>
      <c r="CX118" s="281"/>
      <c r="CY118" s="281"/>
      <c r="CZ118" s="281"/>
      <c r="DA118" s="281"/>
      <c r="DB118" s="281"/>
      <c r="DC118" s="281"/>
      <c r="DD118" s="281"/>
      <c r="DE118" s="9"/>
      <c r="DF118" s="9"/>
      <c r="DG118" s="9"/>
      <c r="DH118" s="9"/>
      <c r="DI118" s="9"/>
      <c r="DJ118" s="9"/>
      <c r="DK118" s="9"/>
      <c r="DL118" s="9"/>
      <c r="DM118" s="9"/>
      <c r="DN118" s="9"/>
      <c r="DO118" s="9"/>
      <c r="DP118" s="9"/>
      <c r="DQ118" s="9"/>
      <c r="DR118" s="9"/>
      <c r="DS118" s="9"/>
      <c r="DT118" s="143"/>
      <c r="DU118" s="143" t="s">
        <v>17</v>
      </c>
      <c r="DV118" s="278"/>
      <c r="DW118" s="278"/>
      <c r="DX118" s="278"/>
      <c r="DY118" s="278"/>
      <c r="DZ118" s="278"/>
      <c r="EA118" s="278"/>
      <c r="EB118" s="278"/>
      <c r="EC118" s="278"/>
      <c r="ED118" s="278"/>
      <c r="EE118" s="278"/>
      <c r="EF118" s="278"/>
      <c r="EG118" s="278"/>
      <c r="EH118" s="278"/>
      <c r="EI118" s="278"/>
      <c r="EJ118" s="278"/>
      <c r="EK118" s="278"/>
      <c r="EL118" s="278"/>
      <c r="EM118" s="278"/>
      <c r="EN118" s="278"/>
      <c r="EO118" s="278"/>
      <c r="EP118" s="278"/>
      <c r="EQ118" s="278"/>
      <c r="ER118" s="278"/>
      <c r="ES118" s="278"/>
      <c r="ET118" s="278"/>
      <c r="EU118" s="278"/>
      <c r="EV118" s="278"/>
      <c r="EW118" s="278"/>
      <c r="EX118" s="278"/>
      <c r="EY118" s="278"/>
      <c r="EZ118" s="278"/>
      <c r="FA118" s="278"/>
      <c r="FB118" s="278"/>
      <c r="FC118" s="278"/>
      <c r="FD118" s="278"/>
      <c r="FE118" s="278"/>
      <c r="FF118" s="278"/>
      <c r="FG118" s="278"/>
      <c r="FH118" s="278"/>
      <c r="FI118" s="278"/>
      <c r="FJ118" s="278"/>
      <c r="FK118" s="278"/>
      <c r="FL118" s="278"/>
      <c r="FM118" s="278"/>
      <c r="FN118" s="278"/>
      <c r="FO118" s="278"/>
      <c r="FP118" s="278"/>
      <c r="FQ118" s="278"/>
      <c r="FR118" s="278"/>
      <c r="FS118" s="278"/>
      <c r="FT118" s="278"/>
      <c r="FU118" s="278"/>
      <c r="FV118" s="278"/>
      <c r="FW118" s="278"/>
      <c r="FX118" s="278"/>
      <c r="FY118" s="278"/>
      <c r="FZ118" s="278"/>
      <c r="GA118" s="278"/>
      <c r="GB118" s="278"/>
      <c r="GC118" s="278"/>
      <c r="GD118" s="278"/>
      <c r="GE118" s="278"/>
      <c r="GF118" s="278"/>
      <c r="GG118" s="278"/>
      <c r="GH118" s="278"/>
      <c r="GI118" s="150">
        <v>99999</v>
      </c>
      <c r="GJ118" s="150">
        <v>99999</v>
      </c>
      <c r="GK118" s="150">
        <v>99999</v>
      </c>
      <c r="GL118" s="48">
        <v>112</v>
      </c>
      <c r="GN118" s="99">
        <f t="shared" si="103"/>
        <v>385</v>
      </c>
      <c r="GO118" s="99">
        <f t="shared" si="100"/>
        <v>386</v>
      </c>
      <c r="GP118" s="50"/>
      <c r="GQ118" s="101" t="str">
        <f t="shared" si="102"/>
        <v>16</v>
      </c>
      <c r="GR118" s="104" t="str">
        <f t="shared" si="101"/>
        <v>19</v>
      </c>
      <c r="GS118" s="50">
        <f t="shared" si="97"/>
        <v>113</v>
      </c>
      <c r="GT118" s="7"/>
      <c r="GU118"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14,13,15,16,100,19,17,18,37,36,20,11,129,131,132,134,133,50,51,52,10,3,4,99,101,25,22,34,21,35,32,26,130,136,135,150,151,149,148,144,143,142,171,170,169,168,167,166,165,159,155,154,31,24,23,45,33,49,46,44,43,53,48,47,41,40,42,39,38,</v>
      </c>
      <c r="GV118" s="241" t="str">
        <v>1199993.14,2.5,0</v>
      </c>
      <c r="GW118" s="101">
        <f t="shared" si="70"/>
        <v>11</v>
      </c>
      <c r="GX118" s="101">
        <f t="shared" si="71"/>
        <v>15</v>
      </c>
      <c r="GY118" s="167">
        <f t="shared" si="72"/>
        <v>1199993.1399999999</v>
      </c>
      <c r="GZ118" s="99">
        <f t="shared" si="73"/>
        <v>2.5</v>
      </c>
      <c r="HA118" s="99">
        <f t="shared" si="74"/>
        <v>0</v>
      </c>
      <c r="HB118" s="248" t="str">
        <f t="shared" si="75"/>
        <v>-</v>
      </c>
      <c r="HC118" s="49"/>
      <c r="HD118" s="246" t="str">
        <f t="shared" si="98"/>
        <v/>
      </c>
      <c r="HE118" s="50">
        <v>113</v>
      </c>
      <c r="HF118" s="173" t="str">
        <f t="shared" si="99"/>
        <v/>
      </c>
      <c r="HG118" s="101" t="str">
        <f t="shared" si="104"/>
        <v/>
      </c>
      <c r="HH118" s="267" t="str" cm="1">
        <f t="array" ref="HH118">IF(HE118&lt;=$HC$1-1,IF(HF118&lt;&gt;HF117,INDEX($M$6:$GK$185,1,HG118+1),INDEX($M$6:$GK$185,MIN(HG118,HG117)+1,MAX(HG118,HG117)+1))+IF(HF118&lt;&gt;HF119,INDEX($M$6:$GK$185,1,HG118+1),0),"")</f>
        <v/>
      </c>
      <c r="HI118" s="50" t="str">
        <f t="shared" ca="1" si="76"/>
        <v/>
      </c>
      <c r="HJ118" s="49"/>
      <c r="HK118" s="49"/>
      <c r="HL118" s="49"/>
      <c r="HM118" s="49"/>
      <c r="HP118" s="161">
        <v>113</v>
      </c>
      <c r="HQ118" s="163" t="str">
        <f t="shared" si="88"/>
        <v>,-113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8" s="164" t="str">
        <f t="shared" si="89"/>
        <v>,-113,2,98,70,68,67,66,65,60,63,64,62,61,158,156,157,177,161,160,162,176,175,174,163,164,172,173,140,141,145,146,147,137,138,139,153,69,152,55,56,54,57,127,109,110,111,112,114,1,115,116,117,118,119,120,123,122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8" s="105" t="str">
        <f t="shared" si="90"/>
        <v>113,2,98,70,68,67,66,65,60,63,64,62,61,158,156,157,177,161,160,162,176,175,174,163,164,172,173,140,141,145,146,147,137,138,139,153,69,152,55,56,54,57,127,109,110,111,112,114,1,115,116,117,118,119,120,123,122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8" s="143" t="str">
        <v>1299987,1.25,0</v>
      </c>
      <c r="HU118" s="161">
        <f t="shared" si="77"/>
        <v>8</v>
      </c>
      <c r="HV118" s="161">
        <f t="shared" si="78"/>
        <v>13</v>
      </c>
      <c r="HW118" s="161">
        <f t="shared" si="79"/>
        <v>1299987</v>
      </c>
      <c r="HX118" s="161">
        <f t="shared" si="80"/>
        <v>1.25</v>
      </c>
      <c r="HY118" s="161">
        <f t="shared" si="81"/>
        <v>0</v>
      </c>
      <c r="HZ118" s="161">
        <f t="shared" si="82"/>
        <v>1299987</v>
      </c>
      <c r="IA118" s="174">
        <f t="shared" si="92"/>
        <v>99999</v>
      </c>
      <c r="IB118" s="173">
        <f t="shared" si="93"/>
        <v>99999</v>
      </c>
      <c r="IC118" s="56" t="e">
        <f t="shared" si="94"/>
        <v>#VALUE!</v>
      </c>
      <c r="ID118" s="167" t="str">
        <f t="shared" si="95"/>
        <v>-</v>
      </c>
      <c r="IE118" s="186" t="str">
        <f t="shared" si="96"/>
        <v>-</v>
      </c>
      <c r="IJ118" s="121">
        <f t="shared" si="84"/>
        <v>99999</v>
      </c>
      <c r="IK118" s="1">
        <f t="shared" si="85"/>
        <v>99999</v>
      </c>
      <c r="IL118" s="56" t="str">
        <f t="shared" si="86"/>
        <v>-</v>
      </c>
    </row>
    <row r="119" spans="1:246" ht="16" thickBot="1" x14ac:dyDescent="0.25">
      <c r="A119" s="64"/>
      <c r="B119" s="1">
        <v>114</v>
      </c>
      <c r="K119" s="9">
        <v>113</v>
      </c>
      <c r="L119" s="3">
        <v>113</v>
      </c>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81"/>
      <c r="CG119" s="281"/>
      <c r="CH119" s="281"/>
      <c r="CI119" s="281"/>
      <c r="CJ119" s="281"/>
      <c r="CK119" s="281"/>
      <c r="CL119" s="9"/>
      <c r="CM119" s="9"/>
      <c r="CN119" s="9"/>
      <c r="CO119" s="9"/>
      <c r="CP119" s="9"/>
      <c r="CQ119" s="9"/>
      <c r="CR119" s="9"/>
      <c r="CS119" s="9"/>
      <c r="CT119" s="9"/>
      <c r="CU119" s="281"/>
      <c r="CV119" s="281"/>
      <c r="CW119" s="281"/>
      <c r="CX119" s="281"/>
      <c r="CY119" s="281"/>
      <c r="CZ119" s="281"/>
      <c r="DA119" s="281"/>
      <c r="DB119" s="281"/>
      <c r="DC119" s="281"/>
      <c r="DD119" s="281"/>
      <c r="DE119" s="9"/>
      <c r="DF119" s="9"/>
      <c r="DG119" s="9"/>
      <c r="DH119" s="9"/>
      <c r="DI119" s="9"/>
      <c r="DJ119" s="9"/>
      <c r="DK119" s="9"/>
      <c r="DL119" s="9"/>
      <c r="DM119" s="9"/>
      <c r="DN119" s="9"/>
      <c r="DO119" s="9"/>
      <c r="DP119" s="9"/>
      <c r="DQ119" s="9"/>
      <c r="DR119" s="9"/>
      <c r="DS119" s="9"/>
      <c r="DT119" s="9"/>
      <c r="DU119" s="143"/>
      <c r="DV119" s="143" t="s">
        <v>17</v>
      </c>
      <c r="DW119" s="278"/>
      <c r="DX119" s="278"/>
      <c r="DY119" s="278"/>
      <c r="DZ119" s="278"/>
      <c r="EA119" s="278"/>
      <c r="EB119" s="278"/>
      <c r="EC119" s="278"/>
      <c r="ED119" s="278"/>
      <c r="EE119" s="278"/>
      <c r="EF119" s="278"/>
      <c r="EG119" s="278"/>
      <c r="EH119" s="278"/>
      <c r="EI119" s="278"/>
      <c r="EJ119" s="278"/>
      <c r="EK119" s="278"/>
      <c r="EL119" s="278"/>
      <c r="EM119" s="278"/>
      <c r="EN119" s="278"/>
      <c r="EO119" s="278"/>
      <c r="EP119" s="278"/>
      <c r="EQ119" s="278"/>
      <c r="ER119" s="278"/>
      <c r="ES119" s="278"/>
      <c r="ET119" s="278"/>
      <c r="EU119" s="278"/>
      <c r="EV119" s="278"/>
      <c r="EW119" s="278"/>
      <c r="EX119" s="278"/>
      <c r="EY119" s="278"/>
      <c r="EZ119" s="278"/>
      <c r="FA119" s="278"/>
      <c r="FB119" s="278"/>
      <c r="FC119" s="278"/>
      <c r="FD119" s="278"/>
      <c r="FE119" s="278"/>
      <c r="FF119" s="278"/>
      <c r="FG119" s="278"/>
      <c r="FH119" s="278"/>
      <c r="FI119" s="278"/>
      <c r="FJ119" s="278"/>
      <c r="FK119" s="278"/>
      <c r="FL119" s="278"/>
      <c r="FM119" s="278"/>
      <c r="FN119" s="278"/>
      <c r="FO119" s="278"/>
      <c r="FP119" s="278"/>
      <c r="FQ119" s="278"/>
      <c r="FR119" s="278"/>
      <c r="FS119" s="278"/>
      <c r="FT119" s="278"/>
      <c r="FU119" s="278"/>
      <c r="FV119" s="278"/>
      <c r="FW119" s="278"/>
      <c r="FX119" s="278"/>
      <c r="FY119" s="278"/>
      <c r="FZ119" s="278"/>
      <c r="GA119" s="278"/>
      <c r="GB119" s="278"/>
      <c r="GC119" s="278"/>
      <c r="GD119" s="278"/>
      <c r="GE119" s="278"/>
      <c r="GF119" s="278"/>
      <c r="GG119" s="278"/>
      <c r="GH119" s="278"/>
      <c r="GI119" s="150">
        <v>99999</v>
      </c>
      <c r="GJ119" s="150">
        <v>99999</v>
      </c>
      <c r="GK119" s="150">
        <v>99999</v>
      </c>
      <c r="GL119" s="48">
        <v>113</v>
      </c>
      <c r="GN119" s="99">
        <f t="shared" si="103"/>
        <v>388</v>
      </c>
      <c r="GO119" s="99">
        <f t="shared" si="100"/>
        <v>389</v>
      </c>
      <c r="GP119" s="50"/>
      <c r="GQ119" s="101" t="str">
        <f t="shared" si="102"/>
        <v>19</v>
      </c>
      <c r="GR119" s="104" t="str">
        <f t="shared" si="101"/>
        <v>17</v>
      </c>
      <c r="GS119" s="50">
        <f t="shared" si="97"/>
        <v>114</v>
      </c>
      <c r="GT119" s="7"/>
      <c r="GU119" s="175" t="str">
        <f t="shared" si="87"/>
        <v>1,2,98,70,68,67,66,65,60,63,64,62,61,158,156,157,177,161,160,162,176,175,174,163,164,172,173,140,141,145,146,147,137,138,139,153,69,152,55,56,54,57,127,109,110,111,112,114,113,115,116,117,118,119,120,123,122,71,126,58,59,74,72,73,75,76,77,78,79,81,80,82,83,84,85,86,87,92,95,124,96,94,93,91,88,89,90,97,121,125,107,106,105,104,103,102,8,12,5,108,128,27,28,29,30,9,7,6,14,13,15,16,19,100,17,18,37,36,20,11,129,131,132,134,133,50,51,52,10,3,4,99,101,25,22,34,21,35,32,26,130,136,135,150,151,149,148,144,143,142,171,170,169,168,167,166,165,159,155,154,31,24,23,45,33,49,46,44,43,53,48,47,41,40,42,39,38,</v>
      </c>
      <c r="GV119" s="241" t="str">
        <v>1199993.14,2.5,0</v>
      </c>
      <c r="GW119" s="101">
        <f t="shared" ref="GW119:GW181" si="105">FIND(CHAR(1),SUBSTITUTE(GV119,",",CHAR(1),1))</f>
        <v>11</v>
      </c>
      <c r="GX119" s="101">
        <f t="shared" ref="GX119:GX182" si="106">FIND(CHAR(1),SUBSTITUTE(GV119,",",CHAR(1),2))</f>
        <v>15</v>
      </c>
      <c r="GY119" s="167">
        <f t="shared" ref="GY119:GY182" si="107">_xlfn.NUMBERVALUE(IF(AND(GS119&lt;&gt;$GQ$3,GS119&lt;=$GQ$1-1),_xlfn.NUMBERVALUE(MID(GV119,1,GW119-1)),99999))</f>
        <v>1199993.1399999999</v>
      </c>
      <c r="GZ119" s="99">
        <f t="shared" ref="GZ119:GZ182" si="108">_xlfn.NUMBERVALUE(IF(GS119&lt;&gt;$GQ$3,MID(GV119,GW119+1,GX119-GW119-1),99999))</f>
        <v>2.5</v>
      </c>
      <c r="HA119" s="99">
        <f t="shared" ref="HA119:HA182" si="109">_xlfn.NUMBERVALUE(IF(GS119&lt;&gt;$HN$3,MID(GV119,GX119+1,LEN(GV119)-GX119),99999))</f>
        <v>0</v>
      </c>
      <c r="HB119" s="248" t="str">
        <f t="shared" ref="HB119:HB182" si="110">IF(OR(GS119&gt;$J$2,ISNUMBER(GS119)=FALSE),"-",IF(AND(GY119&lt;&gt;99999,GZ119&lt;=$L$2,HA119&lt;=$P$2),"FEAS.","NFS"))</f>
        <v>-</v>
      </c>
      <c r="HC119" s="49"/>
      <c r="HD119" s="246" t="str">
        <f t="shared" si="98"/>
        <v/>
      </c>
      <c r="HE119" s="50">
        <v>114</v>
      </c>
      <c r="HF119" s="173" t="str">
        <f t="shared" si="99"/>
        <v/>
      </c>
      <c r="HG119" s="101" t="str">
        <f t="shared" si="104"/>
        <v/>
      </c>
      <c r="HH119" s="267" t="str" cm="1">
        <f t="array" ref="HH119">IF(HE119&lt;=$HC$1-1,IF(HF119&lt;&gt;HF118,INDEX($M$6:$GK$185,1,HG119+1),INDEX($M$6:$GK$185,MIN(HG119,HG118)+1,MAX(HG119,HG118)+1))+IF(HF119&lt;&gt;HF120,INDEX($M$6:$GK$185,1,HG119+1),0),"")</f>
        <v/>
      </c>
      <c r="HI119" s="50" t="str">
        <f t="shared" ref="HI119:HI182" ca="1" si="111">IF(HE119&lt;=$HC$1-1,OFFSET($A$5,HG119,0),"")</f>
        <v/>
      </c>
      <c r="HJ119" s="49"/>
      <c r="HK119" s="49"/>
      <c r="HL119" s="49"/>
      <c r="HM119" s="49"/>
      <c r="HP119" s="161">
        <v>114</v>
      </c>
      <c r="HQ119" s="163" t="str">
        <f t="shared" si="88"/>
        <v>,-114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19" s="164" t="str">
        <f t="shared" si="89"/>
        <v>,-114,2,98,70,68,67,66,65,60,63,64,62,61,158,156,157,177,161,160,162,176,175,174,163,164,172,173,140,141,145,146,147,137,138,139,153,69,152,55,56,54,57,127,109,110,111,112,1,113,115,116,117,118,119,120,123,122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19" s="105" t="str">
        <f t="shared" si="90"/>
        <v>114,2,98,70,68,67,66,65,60,63,64,62,61,158,156,157,177,161,160,162,176,175,174,163,164,172,173,140,141,145,146,147,137,138,139,153,69,152,55,56,54,57,127,109,110,111,112,1,113,115,116,117,118,119,120,123,122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19" s="143" t="str">
        <v>1299987,1.25,0</v>
      </c>
      <c r="HU119" s="161">
        <f t="shared" ref="HU119:HU182" si="112">FIND(CHAR(1),SUBSTITUTE(HT119,",",CHAR(1),1))</f>
        <v>8</v>
      </c>
      <c r="HV119" s="161">
        <f t="shared" ref="HV119:HV182" si="113">FIND(CHAR(1),SUBSTITUTE(HT119,",",CHAR(1),2))</f>
        <v>13</v>
      </c>
      <c r="HW119" s="161">
        <f t="shared" ref="HW119:HW182" si="114">_xlfn.NUMBERVALUE(IF(HP119&lt;&gt;$HQ$3,_xlfn.NUMBERVALUE(MID(HT119,1,HU119-1)),99999))</f>
        <v>1299987</v>
      </c>
      <c r="HX119" s="161">
        <f t="shared" ref="HX119:HX182" si="115">_xlfn.NUMBERVALUE(IF(HP119&lt;&gt;$HQ$3,MID(HT119,HU119+1,HV119-HU119-1),99999))</f>
        <v>1.25</v>
      </c>
      <c r="HY119" s="161">
        <f t="shared" ref="HY119:HY182" si="116">_xlfn.NUMBERVALUE(IF(HP119&lt;&gt;$HQ$3,MID(HT119,HV119+1,LEN(HT119)-HV119),99999))</f>
        <v>0</v>
      </c>
      <c r="HZ119" s="161">
        <f t="shared" ref="HZ119:HZ182" si="117">IF(AND(HW119&gt;0,HW119&lt;&gt;99999),HW119,99999)</f>
        <v>1299987</v>
      </c>
      <c r="IA119" s="174">
        <f t="shared" si="92"/>
        <v>99999</v>
      </c>
      <c r="IB119" s="173">
        <f t="shared" si="93"/>
        <v>99999</v>
      </c>
      <c r="IC119" s="56" t="e">
        <f t="shared" si="94"/>
        <v>#VALUE!</v>
      </c>
      <c r="ID119" s="167" t="str">
        <f t="shared" si="95"/>
        <v>-</v>
      </c>
      <c r="IE119" s="186" t="str">
        <f t="shared" si="96"/>
        <v>-</v>
      </c>
      <c r="IJ119" s="121">
        <f t="shared" ref="IJ119:IJ182" si="118">IF(HP119&lt;=$J$2,HP119,99999)</f>
        <v>99999</v>
      </c>
      <c r="IK119" s="1">
        <f t="shared" ref="IK119:IK182" si="119">IF(IJ119&lt;99999,IF($HQ$3&lt;&gt;IJ119,IK119, $HQ$4),99999)</f>
        <v>99999</v>
      </c>
      <c r="IL119" s="56" t="str">
        <f t="shared" ref="IL119:IL182" si="120">IF(IJ119=99999,"-", IF($HQ$3&lt;&gt;IJ119,IL119, $HR$4))</f>
        <v>-</v>
      </c>
    </row>
    <row r="120" spans="1:246" ht="16" thickBot="1" x14ac:dyDescent="0.25">
      <c r="A120" s="64"/>
      <c r="B120" s="1">
        <v>115</v>
      </c>
      <c r="K120" s="9">
        <v>114</v>
      </c>
      <c r="L120" s="3">
        <v>114</v>
      </c>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9"/>
      <c r="CM120" s="9"/>
      <c r="CN120" s="9"/>
      <c r="CO120" s="9"/>
      <c r="CP120" s="9"/>
      <c r="CQ120" s="9"/>
      <c r="CR120" s="9"/>
      <c r="CS120" s="9"/>
      <c r="CT120" s="9"/>
      <c r="CU120" s="281"/>
      <c r="CV120" s="281"/>
      <c r="CW120" s="281"/>
      <c r="CX120" s="281"/>
      <c r="CY120" s="281"/>
      <c r="CZ120" s="281"/>
      <c r="DA120" s="281"/>
      <c r="DB120" s="281"/>
      <c r="DC120" s="281"/>
      <c r="DD120" s="281"/>
      <c r="DE120" s="281"/>
      <c r="DF120" s="281"/>
      <c r="DG120" s="281"/>
      <c r="DH120" s="281"/>
      <c r="DI120" s="281"/>
      <c r="DJ120" s="281"/>
      <c r="DK120" s="281"/>
      <c r="DL120" s="281"/>
      <c r="DM120" s="281"/>
      <c r="DN120" s="281"/>
      <c r="DO120" s="9"/>
      <c r="DP120" s="9"/>
      <c r="DQ120" s="9"/>
      <c r="DR120" s="9"/>
      <c r="DS120" s="9"/>
      <c r="DT120" s="9"/>
      <c r="DU120" s="9"/>
      <c r="DV120" s="143"/>
      <c r="DW120" s="143" t="s">
        <v>17</v>
      </c>
      <c r="DX120" s="278"/>
      <c r="DY120" s="278"/>
      <c r="DZ120" s="278"/>
      <c r="EA120" s="278"/>
      <c r="EB120" s="278"/>
      <c r="EC120" s="278"/>
      <c r="ED120" s="278"/>
      <c r="EE120" s="278"/>
      <c r="EF120" s="278"/>
      <c r="EG120" s="278"/>
      <c r="EH120" s="278"/>
      <c r="EI120" s="278"/>
      <c r="EJ120" s="278"/>
      <c r="EK120" s="278"/>
      <c r="EL120" s="278"/>
      <c r="EM120" s="278"/>
      <c r="EN120" s="278"/>
      <c r="EO120" s="278"/>
      <c r="EP120" s="278"/>
      <c r="EQ120" s="278"/>
      <c r="ER120" s="278"/>
      <c r="ES120" s="278"/>
      <c r="ET120" s="278"/>
      <c r="EU120" s="278"/>
      <c r="EV120" s="278"/>
      <c r="EW120" s="278"/>
      <c r="EX120" s="278"/>
      <c r="EY120" s="278"/>
      <c r="EZ120" s="278"/>
      <c r="FA120" s="278"/>
      <c r="FB120" s="278"/>
      <c r="FC120" s="278"/>
      <c r="FD120" s="278"/>
      <c r="FE120" s="278"/>
      <c r="FF120" s="278"/>
      <c r="FG120" s="278"/>
      <c r="FH120" s="278"/>
      <c r="FI120" s="278"/>
      <c r="FJ120" s="278"/>
      <c r="FK120" s="278"/>
      <c r="FL120" s="278"/>
      <c r="FM120" s="278"/>
      <c r="FN120" s="278"/>
      <c r="FO120" s="278"/>
      <c r="FP120" s="278"/>
      <c r="FQ120" s="278"/>
      <c r="FR120" s="278"/>
      <c r="FS120" s="278"/>
      <c r="FT120" s="278"/>
      <c r="FU120" s="278"/>
      <c r="FV120" s="278"/>
      <c r="FW120" s="278"/>
      <c r="FX120" s="278"/>
      <c r="FY120" s="278"/>
      <c r="FZ120" s="278"/>
      <c r="GA120" s="278"/>
      <c r="GB120" s="278"/>
      <c r="GC120" s="278"/>
      <c r="GD120" s="278"/>
      <c r="GE120" s="278"/>
      <c r="GF120" s="278"/>
      <c r="GG120" s="278"/>
      <c r="GH120" s="278"/>
      <c r="GI120" s="150">
        <v>99999</v>
      </c>
      <c r="GJ120" s="150">
        <v>99999</v>
      </c>
      <c r="GK120" s="150">
        <v>99999</v>
      </c>
      <c r="GL120" s="48">
        <v>114</v>
      </c>
      <c r="GN120" s="99">
        <f t="shared" si="103"/>
        <v>391</v>
      </c>
      <c r="GO120" s="99">
        <f t="shared" si="100"/>
        <v>392</v>
      </c>
      <c r="GP120" s="50"/>
      <c r="GQ120" s="101" t="str">
        <f t="shared" si="102"/>
        <v>17</v>
      </c>
      <c r="GR120" s="104" t="str">
        <f t="shared" si="101"/>
        <v>18</v>
      </c>
      <c r="GS120" s="50">
        <f t="shared" si="97"/>
        <v>115</v>
      </c>
      <c r="GT120" s="7"/>
      <c r="GU120" s="175" t="str">
        <f t="shared" ref="GU120:GU183" si="121">IF(GS120&lt;=$GQ$1-2,SUBSTITUTE($GS$3,",",","&amp;$GQ$3&amp;",",+GS120-1),IF(GS120=$GQ$1-1,$GS$3&amp;$GQ$3&amp;",",""))</f>
        <v>1,2,98,70,68,67,66,65,60,63,64,62,61,158,156,157,177,161,160,162,176,175,174,163,164,172,173,140,141,145,146,147,137,138,139,153,69,152,55,56,54,57,127,109,110,111,112,114,113,115,116,117,118,119,120,123,122,71,126,58,59,74,72,73,75,76,77,78,79,81,80,82,83,84,85,86,87,92,95,124,96,94,93,91,88,89,90,97,121,125,107,106,105,104,103,102,8,12,5,108,128,27,28,29,30,9,7,6,14,13,15,16,19,17,100,18,37,36,20,11,129,131,132,134,133,50,51,52,10,3,4,99,101,25,22,34,21,35,32,26,130,136,135,150,151,149,148,144,143,142,171,170,169,168,167,166,165,159,155,154,31,24,23,45,33,49,46,44,43,53,48,47,41,40,42,39,38,</v>
      </c>
      <c r="GV120" s="241" t="str">
        <v>1199993.14,2.5,0</v>
      </c>
      <c r="GW120" s="101">
        <f t="shared" si="105"/>
        <v>11</v>
      </c>
      <c r="GX120" s="101">
        <f t="shared" si="106"/>
        <v>15</v>
      </c>
      <c r="GY120" s="167">
        <f t="shared" si="107"/>
        <v>1199993.1399999999</v>
      </c>
      <c r="GZ120" s="99">
        <f t="shared" si="108"/>
        <v>2.5</v>
      </c>
      <c r="HA120" s="99">
        <f t="shared" si="109"/>
        <v>0</v>
      </c>
      <c r="HB120" s="248" t="str">
        <f t="shared" si="110"/>
        <v>-</v>
      </c>
      <c r="HC120" s="49"/>
      <c r="HD120" s="246" t="str">
        <f t="shared" si="98"/>
        <v/>
      </c>
      <c r="HE120" s="50">
        <v>115</v>
      </c>
      <c r="HF120" s="173" t="str">
        <f t="shared" si="99"/>
        <v/>
      </c>
      <c r="HG120" s="101" t="str">
        <f t="shared" si="104"/>
        <v/>
      </c>
      <c r="HH120" s="267" t="str" cm="1">
        <f t="array" ref="HH120">IF(HE120&lt;=$HC$1-1,IF(HF120&lt;&gt;HF119,INDEX($M$6:$GK$185,1,HG120+1),INDEX($M$6:$GK$185,MIN(HG120,HG119)+1,MAX(HG120,HG119)+1))+IF(HF120&lt;&gt;HF121,INDEX($M$6:$GK$185,1,HG120+1),0),"")</f>
        <v/>
      </c>
      <c r="HI120" s="50" t="str">
        <f t="shared" ca="1" si="111"/>
        <v/>
      </c>
      <c r="HJ120" s="49"/>
      <c r="HK120" s="49"/>
      <c r="HL120" s="49"/>
      <c r="HM120" s="49"/>
      <c r="HP120" s="161">
        <v>115</v>
      </c>
      <c r="HQ120" s="163" t="str">
        <f t="shared" ref="HQ120:HQ183" si="122">IF(AND(ISNUMBER(HP120),ISNUMBER(FIND(","&amp;HP120&amp;",",$HS$3))), IF(HP120=$HQ$3,"N/A",SUBSTITUTE($HS$3,","&amp;$HQ$3&amp;",",","&amp;-HP120&amp;",",1)),"")</f>
        <v>,-115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0" s="164" t="str">
        <f t="shared" ref="HR120:HR183" si="123">IF(ISNUMBER(HP120), IF(ISNUMBER(FIND("N/A",HQ120)),"N/A",SUBSTITUTE(HQ120,","&amp;HP120&amp;",",","&amp;$HQ$3&amp;",")), " ")</f>
        <v>,-115,2,98,70,68,67,66,65,60,63,64,62,61,158,156,157,177,161,160,162,176,175,174,163,164,172,173,140,141,145,146,147,137,138,139,153,69,152,55,56,54,57,127,109,110,111,112,114,113,1,116,117,118,119,120,123,122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0" s="105" t="str">
        <f t="shared" ref="HS120:HS183" si="124">IF(ISNUMBER(HP120),IF(ISNUMBER(FIND("N/A",HR120)),"N/A",SUBSTITUTE(SUBSTITUTE(SUBSTITUTE(HR120,"-",""),",","",1),",","",$HT$1)),"")</f>
        <v>115,2,98,70,68,67,66,65,60,63,64,62,61,158,156,157,177,161,160,162,176,175,174,163,164,172,173,140,141,145,146,147,137,138,139,153,69,152,55,56,54,57,127,109,110,111,112,114,113,1,116,117,118,119,120,123,122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0" s="143" t="str">
        <v>1299987,1.25,0</v>
      </c>
      <c r="HU120" s="161">
        <f t="shared" si="112"/>
        <v>8</v>
      </c>
      <c r="HV120" s="161">
        <f t="shared" si="113"/>
        <v>13</v>
      </c>
      <c r="HW120" s="161">
        <f t="shared" si="114"/>
        <v>1299987</v>
      </c>
      <c r="HX120" s="161">
        <f t="shared" si="115"/>
        <v>1.25</v>
      </c>
      <c r="HY120" s="161">
        <f t="shared" si="116"/>
        <v>0</v>
      </c>
      <c r="HZ120" s="161">
        <f t="shared" si="117"/>
        <v>1299987</v>
      </c>
      <c r="IA120" s="174">
        <f t="shared" si="92"/>
        <v>99999</v>
      </c>
      <c r="IB120" s="173">
        <f t="shared" si="93"/>
        <v>99999</v>
      </c>
      <c r="IC120" s="56" t="e">
        <f t="shared" si="94"/>
        <v>#VALUE!</v>
      </c>
      <c r="ID120" s="167" t="str">
        <f t="shared" si="95"/>
        <v>-</v>
      </c>
      <c r="IE120" s="186" t="str">
        <f t="shared" si="96"/>
        <v>-</v>
      </c>
      <c r="IJ120" s="121">
        <f t="shared" si="118"/>
        <v>99999</v>
      </c>
      <c r="IK120" s="1">
        <f t="shared" si="119"/>
        <v>99999</v>
      </c>
      <c r="IL120" s="56" t="str">
        <f t="shared" si="120"/>
        <v>-</v>
      </c>
    </row>
    <row r="121" spans="1:246" ht="16" thickBot="1" x14ac:dyDescent="0.25">
      <c r="A121" s="64"/>
      <c r="B121" s="1">
        <v>116</v>
      </c>
      <c r="K121" s="9">
        <v>115</v>
      </c>
      <c r="L121" s="3">
        <v>115</v>
      </c>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81"/>
      <c r="CG121" s="281"/>
      <c r="CH121" s="281"/>
      <c r="CI121" s="281"/>
      <c r="CJ121" s="281"/>
      <c r="CK121" s="281"/>
      <c r="CL121" s="9"/>
      <c r="CM121" s="9"/>
      <c r="CN121" s="9"/>
      <c r="CO121" s="9"/>
      <c r="CP121" s="9"/>
      <c r="CQ121" s="9"/>
      <c r="CR121" s="9"/>
      <c r="CS121" s="9"/>
      <c r="CT121" s="9"/>
      <c r="CU121" s="281"/>
      <c r="CV121" s="281"/>
      <c r="CW121" s="281"/>
      <c r="CX121" s="281"/>
      <c r="CY121" s="281"/>
      <c r="CZ121" s="281"/>
      <c r="DA121" s="281"/>
      <c r="DB121" s="281"/>
      <c r="DC121" s="281"/>
      <c r="DD121" s="281"/>
      <c r="DE121" s="281"/>
      <c r="DF121" s="281"/>
      <c r="DG121" s="281"/>
      <c r="DH121" s="281"/>
      <c r="DI121" s="281"/>
      <c r="DJ121" s="281"/>
      <c r="DK121" s="281"/>
      <c r="DL121" s="281"/>
      <c r="DM121" s="281"/>
      <c r="DN121" s="281"/>
      <c r="DO121" s="9"/>
      <c r="DP121" s="9"/>
      <c r="DQ121" s="9"/>
      <c r="DR121" s="9"/>
      <c r="DS121" s="9"/>
      <c r="DT121" s="9"/>
      <c r="DU121" s="9"/>
      <c r="DV121" s="9"/>
      <c r="DW121" s="143"/>
      <c r="DX121" s="143" t="s">
        <v>17</v>
      </c>
      <c r="DY121" s="278"/>
      <c r="DZ121" s="278"/>
      <c r="EA121" s="278"/>
      <c r="EB121" s="278"/>
      <c r="EC121" s="278"/>
      <c r="ED121" s="278"/>
      <c r="EE121" s="278"/>
      <c r="EF121" s="278"/>
      <c r="EG121" s="278"/>
      <c r="EH121" s="278"/>
      <c r="EI121" s="278"/>
      <c r="EJ121" s="278"/>
      <c r="EK121" s="278"/>
      <c r="EL121" s="278"/>
      <c r="EM121" s="278"/>
      <c r="EN121" s="278"/>
      <c r="EO121" s="278"/>
      <c r="EP121" s="278"/>
      <c r="EQ121" s="278"/>
      <c r="ER121" s="278"/>
      <c r="ES121" s="278"/>
      <c r="ET121" s="278"/>
      <c r="EU121" s="278"/>
      <c r="EV121" s="278"/>
      <c r="EW121" s="278"/>
      <c r="EX121" s="278"/>
      <c r="EY121" s="278"/>
      <c r="EZ121" s="278"/>
      <c r="FA121" s="278"/>
      <c r="FB121" s="278"/>
      <c r="FC121" s="278"/>
      <c r="FD121" s="278"/>
      <c r="FE121" s="278"/>
      <c r="FF121" s="278"/>
      <c r="FG121" s="278"/>
      <c r="FH121" s="278"/>
      <c r="FI121" s="278"/>
      <c r="FJ121" s="278"/>
      <c r="FK121" s="278"/>
      <c r="FL121" s="278"/>
      <c r="FM121" s="278"/>
      <c r="FN121" s="278"/>
      <c r="FO121" s="278"/>
      <c r="FP121" s="278"/>
      <c r="FQ121" s="278"/>
      <c r="FR121" s="278"/>
      <c r="FS121" s="278"/>
      <c r="FT121" s="278"/>
      <c r="FU121" s="278"/>
      <c r="FV121" s="278"/>
      <c r="FW121" s="278"/>
      <c r="FX121" s="278"/>
      <c r="FY121" s="278"/>
      <c r="FZ121" s="278"/>
      <c r="GA121" s="278"/>
      <c r="GB121" s="278"/>
      <c r="GC121" s="278"/>
      <c r="GD121" s="278"/>
      <c r="GE121" s="278"/>
      <c r="GF121" s="278"/>
      <c r="GG121" s="278"/>
      <c r="GH121" s="278"/>
      <c r="GI121" s="150">
        <v>99999</v>
      </c>
      <c r="GJ121" s="150">
        <v>99999</v>
      </c>
      <c r="GK121" s="150">
        <v>99999</v>
      </c>
      <c r="GL121" s="48">
        <v>115</v>
      </c>
      <c r="GN121" s="99">
        <f t="shared" si="103"/>
        <v>394</v>
      </c>
      <c r="GO121" s="99">
        <f t="shared" si="100"/>
        <v>395</v>
      </c>
      <c r="GP121" s="50"/>
      <c r="GQ121" s="101" t="str">
        <f t="shared" si="102"/>
        <v>18</v>
      </c>
      <c r="GR121" s="104" t="str">
        <f t="shared" si="101"/>
        <v>37</v>
      </c>
      <c r="GS121" s="50">
        <f t="shared" si="97"/>
        <v>116</v>
      </c>
      <c r="GT121" s="7"/>
      <c r="GU12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18,100,37,36,20,11,129,131,132,134,133,50,51,52,10,3,4,99,101,25,22,34,21,35,32,26,130,136,135,150,151,149,148,144,143,142,171,170,169,168,167,166,165,159,155,154,31,24,23,45,33,49,46,44,43,53,48,47,41,40,42,39,38,</v>
      </c>
      <c r="GV121" s="241" t="str">
        <v>1199993.14,2.5,0</v>
      </c>
      <c r="GW121" s="101">
        <f t="shared" si="105"/>
        <v>11</v>
      </c>
      <c r="GX121" s="101">
        <f t="shared" si="106"/>
        <v>15</v>
      </c>
      <c r="GY121" s="167">
        <f t="shared" si="107"/>
        <v>1199993.1399999999</v>
      </c>
      <c r="GZ121" s="99">
        <f t="shared" si="108"/>
        <v>2.5</v>
      </c>
      <c r="HA121" s="99">
        <f t="shared" si="109"/>
        <v>0</v>
      </c>
      <c r="HB121" s="248" t="str">
        <f t="shared" si="110"/>
        <v>-</v>
      </c>
      <c r="HC121" s="49"/>
      <c r="HD121" s="246" t="str">
        <f t="shared" si="98"/>
        <v/>
      </c>
      <c r="HE121" s="50">
        <v>116</v>
      </c>
      <c r="HF121" s="173" t="str">
        <f t="shared" si="99"/>
        <v/>
      </c>
      <c r="HG121" s="101" t="str">
        <f t="shared" si="104"/>
        <v/>
      </c>
      <c r="HH121" s="267" t="str" cm="1">
        <f t="array" ref="HH121">IF(HE121&lt;=$HC$1-1,IF(HF121&lt;&gt;HF120,INDEX($M$6:$GK$185,1,HG121+1),INDEX($M$6:$GK$185,MIN(HG121,HG120)+1,MAX(HG121,HG120)+1))+IF(HF121&lt;&gt;HF122,INDEX($M$6:$GK$185,1,HG121+1),0),"")</f>
        <v/>
      </c>
      <c r="HI121" s="50" t="str">
        <f t="shared" ca="1" si="111"/>
        <v/>
      </c>
      <c r="HJ121" s="49"/>
      <c r="HK121" s="49"/>
      <c r="HL121" s="49"/>
      <c r="HM121" s="49"/>
      <c r="HP121" s="161">
        <v>116</v>
      </c>
      <c r="HQ121" s="163" t="str">
        <f t="shared" si="122"/>
        <v>,-116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1" s="164" t="str">
        <f t="shared" si="123"/>
        <v>,-116,2,98,70,68,67,66,65,60,63,64,62,61,158,156,157,177,161,160,162,176,175,174,163,164,172,173,140,141,145,146,147,137,138,139,153,69,152,55,56,54,57,127,109,110,111,112,114,113,115,1,117,118,119,120,123,122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1" s="105" t="str">
        <f t="shared" si="124"/>
        <v>116,2,98,70,68,67,66,65,60,63,64,62,61,158,156,157,177,161,160,162,176,175,174,163,164,172,173,140,141,145,146,147,137,138,139,153,69,152,55,56,54,57,127,109,110,111,112,114,113,115,1,117,118,119,120,123,122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1" s="143" t="str">
        <v>1299987,1.25,0</v>
      </c>
      <c r="HU121" s="161">
        <f t="shared" si="112"/>
        <v>8</v>
      </c>
      <c r="HV121" s="161">
        <f t="shared" si="113"/>
        <v>13</v>
      </c>
      <c r="HW121" s="161">
        <f t="shared" si="114"/>
        <v>1299987</v>
      </c>
      <c r="HX121" s="161">
        <f t="shared" si="115"/>
        <v>1.25</v>
      </c>
      <c r="HY121" s="161">
        <f t="shared" si="116"/>
        <v>0</v>
      </c>
      <c r="HZ121" s="161">
        <f t="shared" si="117"/>
        <v>1299987</v>
      </c>
      <c r="IA121" s="174">
        <f t="shared" si="92"/>
        <v>99999</v>
      </c>
      <c r="IB121" s="173">
        <f t="shared" si="93"/>
        <v>99999</v>
      </c>
      <c r="IC121" s="56" t="e">
        <f t="shared" si="94"/>
        <v>#VALUE!</v>
      </c>
      <c r="ID121" s="167" t="str">
        <f t="shared" si="95"/>
        <v>-</v>
      </c>
      <c r="IE121" s="186" t="str">
        <f t="shared" si="96"/>
        <v>-</v>
      </c>
      <c r="IJ121" s="121">
        <f t="shared" si="118"/>
        <v>99999</v>
      </c>
      <c r="IK121" s="1">
        <f t="shared" si="119"/>
        <v>99999</v>
      </c>
      <c r="IL121" s="56" t="str">
        <f t="shared" si="120"/>
        <v>-</v>
      </c>
    </row>
    <row r="122" spans="1:246" ht="16" thickBot="1" x14ac:dyDescent="0.25">
      <c r="A122" s="64"/>
      <c r="B122" s="1">
        <v>117</v>
      </c>
      <c r="K122" s="9">
        <v>116</v>
      </c>
      <c r="L122" s="3">
        <v>116</v>
      </c>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9"/>
      <c r="CM122" s="9"/>
      <c r="CN122" s="9"/>
      <c r="CO122" s="9"/>
      <c r="CP122" s="9"/>
      <c r="CQ122" s="9"/>
      <c r="CR122" s="9"/>
      <c r="CS122" s="9"/>
      <c r="CT122" s="9"/>
      <c r="CU122" s="281"/>
      <c r="CV122" s="281"/>
      <c r="CW122" s="281"/>
      <c r="CX122" s="281"/>
      <c r="CY122" s="281"/>
      <c r="CZ122" s="281"/>
      <c r="DA122" s="281"/>
      <c r="DB122" s="281"/>
      <c r="DC122" s="281"/>
      <c r="DD122" s="281"/>
      <c r="DE122" s="281"/>
      <c r="DF122" s="281"/>
      <c r="DG122" s="281"/>
      <c r="DH122" s="281"/>
      <c r="DI122" s="281"/>
      <c r="DJ122" s="281"/>
      <c r="DK122" s="281"/>
      <c r="DL122" s="281"/>
      <c r="DM122" s="281"/>
      <c r="DN122" s="281"/>
      <c r="DO122" s="9"/>
      <c r="DP122" s="9"/>
      <c r="DQ122" s="9"/>
      <c r="DR122" s="9"/>
      <c r="DS122" s="9"/>
      <c r="DT122" s="9"/>
      <c r="DU122" s="9"/>
      <c r="DV122" s="9"/>
      <c r="DW122" s="9"/>
      <c r="DX122" s="143"/>
      <c r="DY122" s="143" t="s">
        <v>17</v>
      </c>
      <c r="DZ122" s="278"/>
      <c r="EA122" s="278"/>
      <c r="EB122" s="278"/>
      <c r="EC122" s="278"/>
      <c r="ED122" s="278"/>
      <c r="EE122" s="278"/>
      <c r="EF122" s="278"/>
      <c r="EG122" s="278"/>
      <c r="EH122" s="278"/>
      <c r="EI122" s="278"/>
      <c r="EJ122" s="278"/>
      <c r="EK122" s="278"/>
      <c r="EL122" s="278"/>
      <c r="EM122" s="278"/>
      <c r="EN122" s="278"/>
      <c r="EO122" s="278"/>
      <c r="EP122" s="278"/>
      <c r="EQ122" s="278"/>
      <c r="ER122" s="278"/>
      <c r="ES122" s="278"/>
      <c r="ET122" s="278"/>
      <c r="EU122" s="278"/>
      <c r="EV122" s="278"/>
      <c r="EW122" s="278"/>
      <c r="EX122" s="278"/>
      <c r="EY122" s="278"/>
      <c r="EZ122" s="278"/>
      <c r="FA122" s="278"/>
      <c r="FB122" s="278"/>
      <c r="FC122" s="278"/>
      <c r="FD122" s="278"/>
      <c r="FE122" s="278"/>
      <c r="FF122" s="278"/>
      <c r="FG122" s="278"/>
      <c r="FH122" s="278"/>
      <c r="FI122" s="278"/>
      <c r="FJ122" s="278"/>
      <c r="FK122" s="278"/>
      <c r="FL122" s="278"/>
      <c r="FM122" s="278"/>
      <c r="FN122" s="278"/>
      <c r="FO122" s="278"/>
      <c r="FP122" s="278"/>
      <c r="FQ122" s="278"/>
      <c r="FR122" s="278"/>
      <c r="FS122" s="278"/>
      <c r="FT122" s="278"/>
      <c r="FU122" s="278"/>
      <c r="FV122" s="278"/>
      <c r="FW122" s="278"/>
      <c r="FX122" s="278"/>
      <c r="FY122" s="278"/>
      <c r="FZ122" s="278"/>
      <c r="GA122" s="278"/>
      <c r="GB122" s="278"/>
      <c r="GC122" s="278"/>
      <c r="GD122" s="278"/>
      <c r="GE122" s="278"/>
      <c r="GF122" s="278"/>
      <c r="GG122" s="278"/>
      <c r="GH122" s="278"/>
      <c r="GI122" s="150">
        <v>99999</v>
      </c>
      <c r="GJ122" s="150">
        <v>99999</v>
      </c>
      <c r="GK122" s="150">
        <v>99999</v>
      </c>
      <c r="GL122" s="48">
        <v>116</v>
      </c>
      <c r="GN122" s="99">
        <f t="shared" si="103"/>
        <v>397</v>
      </c>
      <c r="GO122" s="99">
        <f t="shared" si="100"/>
        <v>398</v>
      </c>
      <c r="GP122" s="50"/>
      <c r="GQ122" s="101" t="str">
        <f t="shared" si="102"/>
        <v>37</v>
      </c>
      <c r="GR122" s="104" t="str">
        <f t="shared" si="101"/>
        <v>36</v>
      </c>
      <c r="GS122" s="50">
        <f t="shared" si="97"/>
        <v>117</v>
      </c>
      <c r="GT122" s="7"/>
      <c r="GU12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37,100,36,20,11,129,131,132,134,133,50,51,52,10,3,4,99,101,25,22,34,21,35,32,26,130,136,135,150,151,149,148,144,143,142,171,170,169,168,167,166,165,159,155,154,31,24,23,45,33,49,46,44,43,53,48,47,41,40,42,39,38,</v>
      </c>
      <c r="GV122" s="241" t="str">
        <v>1199993.14,2.5,0</v>
      </c>
      <c r="GW122" s="101">
        <f t="shared" si="105"/>
        <v>11</v>
      </c>
      <c r="GX122" s="101">
        <f t="shared" si="106"/>
        <v>15</v>
      </c>
      <c r="GY122" s="167">
        <f t="shared" si="107"/>
        <v>1199993.1399999999</v>
      </c>
      <c r="GZ122" s="99">
        <f t="shared" si="108"/>
        <v>2.5</v>
      </c>
      <c r="HA122" s="99">
        <f t="shared" si="109"/>
        <v>0</v>
      </c>
      <c r="HB122" s="248" t="str">
        <f t="shared" si="110"/>
        <v>-</v>
      </c>
      <c r="HC122" s="49"/>
      <c r="HD122" s="246" t="str">
        <f t="shared" si="98"/>
        <v/>
      </c>
      <c r="HE122" s="50">
        <v>117</v>
      </c>
      <c r="HF122" s="173" t="str">
        <f t="shared" si="99"/>
        <v/>
      </c>
      <c r="HG122" s="101" t="str">
        <f t="shared" si="104"/>
        <v/>
      </c>
      <c r="HH122" s="267" t="str" cm="1">
        <f t="array" ref="HH122">IF(HE122&lt;=$HC$1-1,IF(HF122&lt;&gt;HF121,INDEX($M$6:$GK$185,1,HG122+1),INDEX($M$6:$GK$185,MIN(HG122,HG121)+1,MAX(HG122,HG121)+1))+IF(HF122&lt;&gt;HF123,INDEX($M$6:$GK$185,1,HG122+1),0),"")</f>
        <v/>
      </c>
      <c r="HI122" s="50" t="str">
        <f t="shared" ca="1" si="111"/>
        <v/>
      </c>
      <c r="HJ122" s="49"/>
      <c r="HK122" s="49"/>
      <c r="HL122" s="49"/>
      <c r="HM122" s="49"/>
      <c r="HP122" s="161">
        <v>117</v>
      </c>
      <c r="HQ122" s="163" t="str">
        <f t="shared" si="122"/>
        <v>,-117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2" s="164" t="str">
        <f t="shared" si="123"/>
        <v>,-117,2,98,70,68,67,66,65,60,63,64,62,61,158,156,157,177,161,160,162,176,175,174,163,164,172,173,140,141,145,146,147,137,138,139,153,69,152,55,56,54,57,127,109,110,111,112,114,113,115,116,1,118,119,120,123,122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2" s="105" t="str">
        <f t="shared" si="124"/>
        <v>117,2,98,70,68,67,66,65,60,63,64,62,61,158,156,157,177,161,160,162,176,175,174,163,164,172,173,140,141,145,146,147,137,138,139,153,69,152,55,56,54,57,127,109,110,111,112,114,113,115,116,1,118,119,120,123,122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2" s="143" t="str">
        <v>1299987,1.25,0</v>
      </c>
      <c r="HU122" s="161">
        <f t="shared" si="112"/>
        <v>8</v>
      </c>
      <c r="HV122" s="161">
        <f t="shared" si="113"/>
        <v>13</v>
      </c>
      <c r="HW122" s="161">
        <f t="shared" si="114"/>
        <v>1299987</v>
      </c>
      <c r="HX122" s="161">
        <f t="shared" si="115"/>
        <v>1.25</v>
      </c>
      <c r="HY122" s="161">
        <f t="shared" si="116"/>
        <v>0</v>
      </c>
      <c r="HZ122" s="161">
        <f t="shared" si="117"/>
        <v>1299987</v>
      </c>
      <c r="IA122" s="174">
        <f t="shared" si="92"/>
        <v>99999</v>
      </c>
      <c r="IB122" s="173">
        <f t="shared" si="93"/>
        <v>99999</v>
      </c>
      <c r="IC122" s="56" t="e">
        <f t="shared" si="94"/>
        <v>#VALUE!</v>
      </c>
      <c r="ID122" s="167" t="str">
        <f t="shared" si="95"/>
        <v>-</v>
      </c>
      <c r="IE122" s="186" t="str">
        <f t="shared" si="96"/>
        <v>-</v>
      </c>
      <c r="IJ122" s="121">
        <f t="shared" si="118"/>
        <v>99999</v>
      </c>
      <c r="IK122" s="1">
        <f t="shared" si="119"/>
        <v>99999</v>
      </c>
      <c r="IL122" s="56" t="str">
        <f t="shared" si="120"/>
        <v>-</v>
      </c>
    </row>
    <row r="123" spans="1:246" ht="16" thickBot="1" x14ac:dyDescent="0.25">
      <c r="A123" s="64"/>
      <c r="B123" s="1">
        <v>118</v>
      </c>
      <c r="K123" s="9">
        <v>117</v>
      </c>
      <c r="L123" s="3">
        <v>117</v>
      </c>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1"/>
      <c r="BT123" s="281"/>
      <c r="BU123" s="281"/>
      <c r="BV123" s="281"/>
      <c r="BW123" s="281"/>
      <c r="BX123" s="281"/>
      <c r="BY123" s="281"/>
      <c r="BZ123" s="281"/>
      <c r="CA123" s="281"/>
      <c r="CB123" s="281"/>
      <c r="CC123" s="281"/>
      <c r="CD123" s="281"/>
      <c r="CE123" s="281"/>
      <c r="CF123" s="281"/>
      <c r="CG123" s="281"/>
      <c r="CH123" s="281"/>
      <c r="CI123" s="281"/>
      <c r="CJ123" s="281"/>
      <c r="CK123" s="281"/>
      <c r="CL123" s="9"/>
      <c r="CM123" s="9"/>
      <c r="CN123" s="9"/>
      <c r="CO123" s="9"/>
      <c r="CP123" s="9"/>
      <c r="CQ123" s="9"/>
      <c r="CR123" s="9"/>
      <c r="CS123" s="9"/>
      <c r="CT123" s="9"/>
      <c r="CU123" s="281"/>
      <c r="CV123" s="281"/>
      <c r="CW123" s="281"/>
      <c r="CX123" s="281"/>
      <c r="CY123" s="281"/>
      <c r="CZ123" s="281"/>
      <c r="DA123" s="281"/>
      <c r="DB123" s="281"/>
      <c r="DC123" s="281"/>
      <c r="DD123" s="281"/>
      <c r="DE123" s="281"/>
      <c r="DF123" s="281"/>
      <c r="DG123" s="281"/>
      <c r="DH123" s="281"/>
      <c r="DI123" s="281"/>
      <c r="DJ123" s="281"/>
      <c r="DK123" s="281"/>
      <c r="DL123" s="281"/>
      <c r="DM123" s="281"/>
      <c r="DN123" s="281"/>
      <c r="DO123" s="9"/>
      <c r="DP123" s="9"/>
      <c r="DQ123" s="9"/>
      <c r="DR123" s="9"/>
      <c r="DS123" s="9"/>
      <c r="DT123" s="9"/>
      <c r="DU123" s="9"/>
      <c r="DV123" s="9"/>
      <c r="DW123" s="9"/>
      <c r="DX123" s="9"/>
      <c r="DY123" s="143"/>
      <c r="DZ123" s="143" t="s">
        <v>17</v>
      </c>
      <c r="EA123" s="278"/>
      <c r="EB123" s="278"/>
      <c r="EC123" s="278"/>
      <c r="ED123" s="278"/>
      <c r="EE123" s="278"/>
      <c r="EF123" s="278"/>
      <c r="EG123" s="278"/>
      <c r="EH123" s="278"/>
      <c r="EI123" s="278"/>
      <c r="EJ123" s="278"/>
      <c r="EK123" s="278"/>
      <c r="EL123" s="278"/>
      <c r="EM123" s="278"/>
      <c r="EN123" s="278"/>
      <c r="EO123" s="278"/>
      <c r="EP123" s="278"/>
      <c r="EQ123" s="278"/>
      <c r="ER123" s="278"/>
      <c r="ES123" s="278"/>
      <c r="ET123" s="278"/>
      <c r="EU123" s="278"/>
      <c r="EV123" s="278"/>
      <c r="EW123" s="278"/>
      <c r="EX123" s="278"/>
      <c r="EY123" s="278"/>
      <c r="EZ123" s="278"/>
      <c r="FA123" s="278"/>
      <c r="FB123" s="278"/>
      <c r="FC123" s="278"/>
      <c r="FD123" s="278"/>
      <c r="FE123" s="278"/>
      <c r="FF123" s="278"/>
      <c r="FG123" s="278"/>
      <c r="FH123" s="278"/>
      <c r="FI123" s="278"/>
      <c r="FJ123" s="278"/>
      <c r="FK123" s="278"/>
      <c r="FL123" s="278"/>
      <c r="FM123" s="278"/>
      <c r="FN123" s="278"/>
      <c r="FO123" s="278"/>
      <c r="FP123" s="278"/>
      <c r="FQ123" s="278"/>
      <c r="FR123" s="278"/>
      <c r="FS123" s="278"/>
      <c r="FT123" s="278"/>
      <c r="FU123" s="278"/>
      <c r="FV123" s="278"/>
      <c r="FW123" s="278"/>
      <c r="FX123" s="278"/>
      <c r="FY123" s="278"/>
      <c r="FZ123" s="278"/>
      <c r="GA123" s="278"/>
      <c r="GB123" s="278"/>
      <c r="GC123" s="278"/>
      <c r="GD123" s="278"/>
      <c r="GE123" s="278"/>
      <c r="GF123" s="278"/>
      <c r="GG123" s="278"/>
      <c r="GH123" s="278"/>
      <c r="GI123" s="150">
        <v>99999</v>
      </c>
      <c r="GJ123" s="150">
        <v>99999</v>
      </c>
      <c r="GK123" s="150">
        <v>99999</v>
      </c>
      <c r="GL123" s="48">
        <v>117</v>
      </c>
      <c r="GN123" s="99">
        <f t="shared" si="103"/>
        <v>400</v>
      </c>
      <c r="GO123" s="99">
        <f t="shared" si="100"/>
        <v>401</v>
      </c>
      <c r="GP123" s="50"/>
      <c r="GQ123" s="101" t="str">
        <f t="shared" si="102"/>
        <v>36</v>
      </c>
      <c r="GR123" s="104" t="str">
        <f t="shared" si="101"/>
        <v>20</v>
      </c>
      <c r="GS123" s="50">
        <f t="shared" si="97"/>
        <v>118</v>
      </c>
      <c r="GT123" s="7"/>
      <c r="GU12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36,100,20,11,129,131,132,134,133,50,51,52,10,3,4,99,101,25,22,34,21,35,32,26,130,136,135,150,151,149,148,144,143,142,171,170,169,168,167,166,165,159,155,154,31,24,23,45,33,49,46,44,43,53,48,47,41,40,42,39,38,</v>
      </c>
      <c r="GV123" s="241" t="str">
        <v>1199993.14,2.5,0</v>
      </c>
      <c r="GW123" s="101">
        <f t="shared" si="105"/>
        <v>11</v>
      </c>
      <c r="GX123" s="101">
        <f t="shared" si="106"/>
        <v>15</v>
      </c>
      <c r="GY123" s="167">
        <f t="shared" si="107"/>
        <v>1199993.1399999999</v>
      </c>
      <c r="GZ123" s="99">
        <f t="shared" si="108"/>
        <v>2.5</v>
      </c>
      <c r="HA123" s="99">
        <f t="shared" si="109"/>
        <v>0</v>
      </c>
      <c r="HB123" s="248" t="str">
        <f t="shared" si="110"/>
        <v>-</v>
      </c>
      <c r="HC123" s="49"/>
      <c r="HD123" s="246" t="str">
        <f t="shared" si="98"/>
        <v/>
      </c>
      <c r="HE123" s="50">
        <v>118</v>
      </c>
      <c r="HF123" s="173" t="str">
        <f t="shared" si="99"/>
        <v/>
      </c>
      <c r="HG123" s="101" t="str">
        <f t="shared" si="104"/>
        <v/>
      </c>
      <c r="HH123" s="267" t="str" cm="1">
        <f t="array" ref="HH123">IF(HE123&lt;=$HC$1-1,IF(HF123&lt;&gt;HF122,INDEX($M$6:$GK$185,1,HG123+1),INDEX($M$6:$GK$185,MIN(HG123,HG122)+1,MAX(HG123,HG122)+1))+IF(HF123&lt;&gt;HF124,INDEX($M$6:$GK$185,1,HG123+1),0),"")</f>
        <v/>
      </c>
      <c r="HI123" s="50" t="str">
        <f t="shared" ca="1" si="111"/>
        <v/>
      </c>
      <c r="HJ123" s="49"/>
      <c r="HK123" s="49"/>
      <c r="HL123" s="49"/>
      <c r="HM123" s="49"/>
      <c r="HP123" s="161">
        <v>118</v>
      </c>
      <c r="HQ123" s="163" t="str">
        <f t="shared" si="122"/>
        <v>,-118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3" s="164" t="str">
        <f t="shared" si="123"/>
        <v>,-118,2,98,70,68,67,66,65,60,63,64,62,61,158,156,157,177,161,160,162,176,175,174,163,164,172,173,140,141,145,146,147,137,138,139,153,69,152,55,56,54,57,127,109,110,111,112,114,113,115,116,117,1,119,120,123,122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3" s="105" t="str">
        <f t="shared" si="124"/>
        <v>118,2,98,70,68,67,66,65,60,63,64,62,61,158,156,157,177,161,160,162,176,175,174,163,164,172,173,140,141,145,146,147,137,138,139,153,69,152,55,56,54,57,127,109,110,111,112,114,113,115,116,117,1,119,120,123,122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3" s="143" t="str">
        <v>1299987,1.25,0</v>
      </c>
      <c r="HU123" s="161">
        <f t="shared" si="112"/>
        <v>8</v>
      </c>
      <c r="HV123" s="161">
        <f t="shared" si="113"/>
        <v>13</v>
      </c>
      <c r="HW123" s="161">
        <f t="shared" si="114"/>
        <v>1299987</v>
      </c>
      <c r="HX123" s="161">
        <f t="shared" si="115"/>
        <v>1.25</v>
      </c>
      <c r="HY123" s="161">
        <f t="shared" si="116"/>
        <v>0</v>
      </c>
      <c r="HZ123" s="161">
        <f t="shared" si="117"/>
        <v>1299987</v>
      </c>
      <c r="IA123" s="174">
        <f t="shared" ref="IA123:IA177" si="125">IF(HP123&lt;=$J$2,HP123,99999)</f>
        <v>99999</v>
      </c>
      <c r="IB123" s="173">
        <f t="shared" ref="IB123:IB177" si="126">IF(IJ123&lt;99999,IF($GQ$3&lt;&gt;IJ123,IB123,$GR$4),99999)</f>
        <v>99999</v>
      </c>
      <c r="IC123" s="56" t="e">
        <f t="shared" ref="IC123:IC177" si="127">IF(IB123="-", "-", FIND(CHAR(1),SUBSTITUTE(IB123," ",CHAR(1),1)))</f>
        <v>#VALUE!</v>
      </c>
      <c r="ID123" s="167" t="str">
        <f t="shared" ref="ID123:ID177" si="128">IF(IA123&lt;&gt;99999,_xlfn.NUMBERVALUE(MID(IB123,1,IC123-1)),"-")</f>
        <v>-</v>
      </c>
      <c r="IE123" s="186" t="str">
        <f t="shared" ref="IE123:IE177" si="129">IF(IA123=99999,"-",IF($GQ$3&lt;&gt;IA123,IE123,$GR$5))</f>
        <v>-</v>
      </c>
      <c r="IJ123" s="121">
        <f t="shared" si="118"/>
        <v>99999</v>
      </c>
      <c r="IK123" s="1">
        <f t="shared" si="119"/>
        <v>99999</v>
      </c>
      <c r="IL123" s="56" t="str">
        <f t="shared" si="120"/>
        <v>-</v>
      </c>
    </row>
    <row r="124" spans="1:246" ht="16" thickBot="1" x14ac:dyDescent="0.25">
      <c r="A124" s="64"/>
      <c r="B124" s="1">
        <v>119</v>
      </c>
      <c r="K124" s="9">
        <v>118</v>
      </c>
      <c r="L124" s="3">
        <v>118</v>
      </c>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1"/>
      <c r="BT124" s="281"/>
      <c r="BU124" s="281"/>
      <c r="BV124" s="281"/>
      <c r="BW124" s="281"/>
      <c r="BX124" s="281"/>
      <c r="BY124" s="281"/>
      <c r="BZ124" s="281"/>
      <c r="CA124" s="281"/>
      <c r="CB124" s="281"/>
      <c r="CC124" s="281"/>
      <c r="CD124" s="281"/>
      <c r="CE124" s="281"/>
      <c r="CF124" s="281"/>
      <c r="CG124" s="281"/>
      <c r="CH124" s="281"/>
      <c r="CI124" s="281"/>
      <c r="CJ124" s="281"/>
      <c r="CK124" s="281"/>
      <c r="CL124" s="9"/>
      <c r="CM124" s="9"/>
      <c r="CN124" s="9"/>
      <c r="CO124" s="9"/>
      <c r="CP124" s="9"/>
      <c r="CQ124" s="9"/>
      <c r="CR124" s="9"/>
      <c r="CS124" s="9"/>
      <c r="CT124" s="9"/>
      <c r="CU124" s="281"/>
      <c r="CV124" s="281"/>
      <c r="CW124" s="281"/>
      <c r="CX124" s="281"/>
      <c r="CY124" s="281"/>
      <c r="CZ124" s="281"/>
      <c r="DA124" s="281"/>
      <c r="DB124" s="281"/>
      <c r="DC124" s="281"/>
      <c r="DD124" s="281"/>
      <c r="DE124" s="281"/>
      <c r="DF124" s="281"/>
      <c r="DG124" s="281"/>
      <c r="DH124" s="281"/>
      <c r="DI124" s="281"/>
      <c r="DJ124" s="281"/>
      <c r="DK124" s="281"/>
      <c r="DL124" s="281"/>
      <c r="DM124" s="281"/>
      <c r="DN124" s="281"/>
      <c r="DO124" s="9"/>
      <c r="DP124" s="9"/>
      <c r="DQ124" s="9"/>
      <c r="DR124" s="9"/>
      <c r="DS124" s="9"/>
      <c r="DT124" s="9"/>
      <c r="DU124" s="9"/>
      <c r="DV124" s="9"/>
      <c r="DW124" s="9"/>
      <c r="DX124" s="9"/>
      <c r="DY124" s="9"/>
      <c r="DZ124" s="143"/>
      <c r="EA124" s="143" t="s">
        <v>17</v>
      </c>
      <c r="EB124" s="278"/>
      <c r="EC124" s="278"/>
      <c r="ED124" s="278"/>
      <c r="EE124" s="278"/>
      <c r="EF124" s="278"/>
      <c r="EG124" s="278"/>
      <c r="EH124" s="278"/>
      <c r="EI124" s="278"/>
      <c r="EJ124" s="278"/>
      <c r="EK124" s="278"/>
      <c r="EL124" s="278"/>
      <c r="EM124" s="278"/>
      <c r="EN124" s="278"/>
      <c r="EO124" s="278"/>
      <c r="EP124" s="278"/>
      <c r="EQ124" s="278"/>
      <c r="ER124" s="278"/>
      <c r="ES124" s="278"/>
      <c r="ET124" s="278"/>
      <c r="EU124" s="278"/>
      <c r="EV124" s="278"/>
      <c r="EW124" s="278"/>
      <c r="EX124" s="278"/>
      <c r="EY124" s="278"/>
      <c r="EZ124" s="278"/>
      <c r="FA124" s="278"/>
      <c r="FB124" s="278"/>
      <c r="FC124" s="278"/>
      <c r="FD124" s="278"/>
      <c r="FE124" s="278"/>
      <c r="FF124" s="278"/>
      <c r="FG124" s="278"/>
      <c r="FH124" s="278"/>
      <c r="FI124" s="278"/>
      <c r="FJ124" s="278"/>
      <c r="FK124" s="278"/>
      <c r="FL124" s="278"/>
      <c r="FM124" s="278"/>
      <c r="FN124" s="278"/>
      <c r="FO124" s="278"/>
      <c r="FP124" s="278"/>
      <c r="FQ124" s="278"/>
      <c r="FR124" s="278"/>
      <c r="FS124" s="278"/>
      <c r="FT124" s="278"/>
      <c r="FU124" s="278"/>
      <c r="FV124" s="278"/>
      <c r="FW124" s="278"/>
      <c r="FX124" s="278"/>
      <c r="FY124" s="278"/>
      <c r="FZ124" s="278"/>
      <c r="GA124" s="278"/>
      <c r="GB124" s="278"/>
      <c r="GC124" s="278"/>
      <c r="GD124" s="278"/>
      <c r="GE124" s="278"/>
      <c r="GF124" s="278"/>
      <c r="GG124" s="278"/>
      <c r="GH124" s="278"/>
      <c r="GI124" s="150">
        <v>99999</v>
      </c>
      <c r="GJ124" s="150">
        <v>99999</v>
      </c>
      <c r="GK124" s="150">
        <v>99999</v>
      </c>
      <c r="GL124" s="48">
        <v>118</v>
      </c>
      <c r="GN124" s="99">
        <f t="shared" si="103"/>
        <v>403</v>
      </c>
      <c r="GO124" s="99">
        <f t="shared" si="100"/>
        <v>404</v>
      </c>
      <c r="GP124" s="50"/>
      <c r="GQ124" s="101" t="str">
        <f t="shared" si="102"/>
        <v>20</v>
      </c>
      <c r="GR124" s="104" t="str">
        <f t="shared" si="101"/>
        <v>11</v>
      </c>
      <c r="GS124" s="50">
        <f t="shared" si="97"/>
        <v>119</v>
      </c>
      <c r="GT124" s="7"/>
      <c r="GU12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20,100,11,129,131,132,134,133,50,51,52,10,3,4,99,101,25,22,34,21,35,32,26,130,136,135,150,151,149,148,144,143,142,171,170,169,168,167,166,165,159,155,154,31,24,23,45,33,49,46,44,43,53,48,47,41,40,42,39,38,</v>
      </c>
      <c r="GV124" s="241" t="str">
        <v>1199993.14,2.5,0</v>
      </c>
      <c r="GW124" s="101">
        <f t="shared" si="105"/>
        <v>11</v>
      </c>
      <c r="GX124" s="101">
        <f t="shared" si="106"/>
        <v>15</v>
      </c>
      <c r="GY124" s="167">
        <f t="shared" si="107"/>
        <v>1199993.1399999999</v>
      </c>
      <c r="GZ124" s="99">
        <f t="shared" si="108"/>
        <v>2.5</v>
      </c>
      <c r="HA124" s="99">
        <f t="shared" si="109"/>
        <v>0</v>
      </c>
      <c r="HB124" s="248" t="str">
        <f t="shared" si="110"/>
        <v>-</v>
      </c>
      <c r="HC124" s="49"/>
      <c r="HD124" s="246" t="str">
        <f t="shared" si="98"/>
        <v/>
      </c>
      <c r="HE124" s="50">
        <v>119</v>
      </c>
      <c r="HF124" s="173" t="str">
        <f t="shared" si="99"/>
        <v/>
      </c>
      <c r="HG124" s="101" t="str">
        <f t="shared" si="104"/>
        <v/>
      </c>
      <c r="HH124" s="267" t="str" cm="1">
        <f t="array" ref="HH124">IF(HE124&lt;=$HC$1-1,IF(HF124&lt;&gt;HF123,INDEX($M$6:$GK$185,1,HG124+1),INDEX($M$6:$GK$185,MIN(HG124,HG123)+1,MAX(HG124,HG123)+1))+IF(HF124&lt;&gt;HF125,INDEX($M$6:$GK$185,1,HG124+1),0),"")</f>
        <v/>
      </c>
      <c r="HI124" s="50" t="str">
        <f t="shared" ca="1" si="111"/>
        <v/>
      </c>
      <c r="HJ124" s="49"/>
      <c r="HK124" s="49"/>
      <c r="HL124" s="49"/>
      <c r="HM124" s="49"/>
      <c r="HP124" s="161">
        <v>119</v>
      </c>
      <c r="HQ124" s="163" t="str">
        <f t="shared" si="122"/>
        <v>,-119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4" s="164" t="str">
        <f t="shared" si="123"/>
        <v>,-119,2,98,70,68,67,66,65,60,63,64,62,61,158,156,157,177,161,160,162,176,175,174,163,164,172,173,140,141,145,146,147,137,138,139,153,69,152,55,56,54,57,127,109,110,111,112,114,113,115,116,117,118,1,120,123,122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4" s="105" t="str">
        <f t="shared" si="124"/>
        <v>119,2,98,70,68,67,66,65,60,63,64,62,61,158,156,157,177,161,160,162,176,175,174,163,164,172,173,140,141,145,146,147,137,138,139,153,69,152,55,56,54,57,127,109,110,111,112,114,113,115,116,117,118,1,120,123,122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4" s="143" t="str">
        <v>1299987,1.25,0</v>
      </c>
      <c r="HU124" s="161">
        <f t="shared" si="112"/>
        <v>8</v>
      </c>
      <c r="HV124" s="161">
        <f t="shared" si="113"/>
        <v>13</v>
      </c>
      <c r="HW124" s="161">
        <f t="shared" si="114"/>
        <v>1299987</v>
      </c>
      <c r="HX124" s="161">
        <f t="shared" si="115"/>
        <v>1.25</v>
      </c>
      <c r="HY124" s="161">
        <f t="shared" si="116"/>
        <v>0</v>
      </c>
      <c r="HZ124" s="161">
        <f t="shared" si="117"/>
        <v>1299987</v>
      </c>
      <c r="IA124" s="174">
        <f t="shared" si="125"/>
        <v>99999</v>
      </c>
      <c r="IB124" s="173">
        <f t="shared" si="126"/>
        <v>99999</v>
      </c>
      <c r="IC124" s="56" t="e">
        <f t="shared" si="127"/>
        <v>#VALUE!</v>
      </c>
      <c r="ID124" s="167" t="str">
        <f t="shared" si="128"/>
        <v>-</v>
      </c>
      <c r="IE124" s="186" t="str">
        <f t="shared" si="129"/>
        <v>-</v>
      </c>
      <c r="IJ124" s="121">
        <f t="shared" si="118"/>
        <v>99999</v>
      </c>
      <c r="IK124" s="1">
        <f t="shared" si="119"/>
        <v>99999</v>
      </c>
      <c r="IL124" s="56" t="str">
        <f t="shared" si="120"/>
        <v>-</v>
      </c>
    </row>
    <row r="125" spans="1:246" ht="16" thickBot="1" x14ac:dyDescent="0.25">
      <c r="A125" s="64"/>
      <c r="B125" s="1">
        <v>120</v>
      </c>
      <c r="K125" s="9">
        <v>119</v>
      </c>
      <c r="L125" s="3">
        <v>119</v>
      </c>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1"/>
      <c r="BT125" s="281"/>
      <c r="BU125" s="281"/>
      <c r="BV125" s="281"/>
      <c r="BW125" s="281"/>
      <c r="BX125" s="281"/>
      <c r="BY125" s="281"/>
      <c r="BZ125" s="281"/>
      <c r="CA125" s="281"/>
      <c r="CB125" s="281"/>
      <c r="CC125" s="281"/>
      <c r="CD125" s="281"/>
      <c r="CE125" s="281"/>
      <c r="CF125" s="281"/>
      <c r="CG125" s="281"/>
      <c r="CH125" s="281"/>
      <c r="CI125" s="281"/>
      <c r="CJ125" s="281"/>
      <c r="CK125" s="281"/>
      <c r="CL125" s="9"/>
      <c r="CM125" s="9"/>
      <c r="CN125" s="9"/>
      <c r="CO125" s="9"/>
      <c r="CP125" s="9"/>
      <c r="CQ125" s="9"/>
      <c r="CR125" s="9"/>
      <c r="CS125" s="9"/>
      <c r="CT125" s="9"/>
      <c r="CU125" s="281"/>
      <c r="CV125" s="281"/>
      <c r="CW125" s="281"/>
      <c r="CX125" s="281"/>
      <c r="CY125" s="281"/>
      <c r="CZ125" s="281"/>
      <c r="DA125" s="281"/>
      <c r="DB125" s="281"/>
      <c r="DC125" s="281"/>
      <c r="DD125" s="281"/>
      <c r="DE125" s="281"/>
      <c r="DF125" s="281"/>
      <c r="DG125" s="281"/>
      <c r="DH125" s="281"/>
      <c r="DI125" s="281"/>
      <c r="DJ125" s="281"/>
      <c r="DK125" s="281"/>
      <c r="DL125" s="281"/>
      <c r="DM125" s="281"/>
      <c r="DN125" s="281"/>
      <c r="DO125" s="9"/>
      <c r="DP125" s="9"/>
      <c r="DQ125" s="9"/>
      <c r="DR125" s="9"/>
      <c r="DS125" s="9"/>
      <c r="DT125" s="9"/>
      <c r="DU125" s="9"/>
      <c r="DV125" s="9"/>
      <c r="DW125" s="9"/>
      <c r="DX125" s="9"/>
      <c r="DY125" s="9"/>
      <c r="DZ125" s="9"/>
      <c r="EA125" s="143"/>
      <c r="EB125" s="143" t="s">
        <v>17</v>
      </c>
      <c r="EC125" s="278"/>
      <c r="ED125" s="278"/>
      <c r="EE125" s="278"/>
      <c r="EF125" s="278"/>
      <c r="EG125" s="278"/>
      <c r="EH125" s="278"/>
      <c r="EI125" s="278"/>
      <c r="EJ125" s="278"/>
      <c r="EK125" s="278"/>
      <c r="EL125" s="278"/>
      <c r="EM125" s="278"/>
      <c r="EN125" s="278"/>
      <c r="EO125" s="278"/>
      <c r="EP125" s="278"/>
      <c r="EQ125" s="278"/>
      <c r="ER125" s="278"/>
      <c r="ES125" s="278"/>
      <c r="ET125" s="278"/>
      <c r="EU125" s="278"/>
      <c r="EV125" s="278"/>
      <c r="EW125" s="278"/>
      <c r="EX125" s="278"/>
      <c r="EY125" s="278"/>
      <c r="EZ125" s="278"/>
      <c r="FA125" s="278"/>
      <c r="FB125" s="278"/>
      <c r="FC125" s="278"/>
      <c r="FD125" s="278"/>
      <c r="FE125" s="278"/>
      <c r="FF125" s="278"/>
      <c r="FG125" s="278"/>
      <c r="FH125" s="278"/>
      <c r="FI125" s="278"/>
      <c r="FJ125" s="278"/>
      <c r="FK125" s="278"/>
      <c r="FL125" s="278"/>
      <c r="FM125" s="278"/>
      <c r="FN125" s="278"/>
      <c r="FO125" s="278"/>
      <c r="FP125" s="278"/>
      <c r="FQ125" s="278"/>
      <c r="FR125" s="278"/>
      <c r="FS125" s="278"/>
      <c r="FT125" s="278"/>
      <c r="FU125" s="278"/>
      <c r="FV125" s="278"/>
      <c r="FW125" s="278"/>
      <c r="FX125" s="278"/>
      <c r="FY125" s="278"/>
      <c r="FZ125" s="278"/>
      <c r="GA125" s="278"/>
      <c r="GB125" s="278"/>
      <c r="GC125" s="278"/>
      <c r="GD125" s="278"/>
      <c r="GE125" s="278"/>
      <c r="GF125" s="278"/>
      <c r="GG125" s="278"/>
      <c r="GH125" s="278"/>
      <c r="GI125" s="150">
        <v>99999</v>
      </c>
      <c r="GJ125" s="150">
        <v>99999</v>
      </c>
      <c r="GK125" s="150">
        <v>99999</v>
      </c>
      <c r="GL125" s="48">
        <v>119</v>
      </c>
      <c r="GN125" s="99">
        <f t="shared" si="103"/>
        <v>406</v>
      </c>
      <c r="GO125" s="99">
        <f t="shared" si="100"/>
        <v>408</v>
      </c>
      <c r="GP125" s="50"/>
      <c r="GQ125" s="101" t="str">
        <f t="shared" si="102"/>
        <v>11</v>
      </c>
      <c r="GR125" s="104" t="str">
        <f t="shared" si="101"/>
        <v>129</v>
      </c>
      <c r="GS125" s="50">
        <f t="shared" si="97"/>
        <v>120</v>
      </c>
      <c r="GT125" s="7"/>
      <c r="GU12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11,100,129,131,132,134,133,50,51,52,10,3,4,99,101,25,22,34,21,35,32,26,130,136,135,150,151,149,148,144,143,142,171,170,169,168,167,166,165,159,155,154,31,24,23,45,33,49,46,44,43,53,48,47,41,40,42,39,38,</v>
      </c>
      <c r="GV125" s="241" t="str">
        <v>1199993.14,2.5,0</v>
      </c>
      <c r="GW125" s="101">
        <f t="shared" si="105"/>
        <v>11</v>
      </c>
      <c r="GX125" s="101">
        <f t="shared" si="106"/>
        <v>15</v>
      </c>
      <c r="GY125" s="167">
        <f t="shared" si="107"/>
        <v>1199993.1399999999</v>
      </c>
      <c r="GZ125" s="99">
        <f t="shared" si="108"/>
        <v>2.5</v>
      </c>
      <c r="HA125" s="99">
        <f t="shared" si="109"/>
        <v>0</v>
      </c>
      <c r="HB125" s="248" t="str">
        <f t="shared" si="110"/>
        <v>-</v>
      </c>
      <c r="HC125" s="49"/>
      <c r="HD125" s="246" t="str">
        <f t="shared" si="98"/>
        <v/>
      </c>
      <c r="HE125" s="50">
        <v>120</v>
      </c>
      <c r="HF125" s="173" t="str">
        <f t="shared" si="99"/>
        <v/>
      </c>
      <c r="HG125" s="101" t="str">
        <f t="shared" si="104"/>
        <v/>
      </c>
      <c r="HH125" s="267" t="str" cm="1">
        <f t="array" ref="HH125">IF(HE125&lt;=$HC$1-1,IF(HF125&lt;&gt;HF124,INDEX($M$6:$GK$185,1,HG125+1),INDEX($M$6:$GK$185,MIN(HG125,HG124)+1,MAX(HG125,HG124)+1))+IF(HF125&lt;&gt;HF126,INDEX($M$6:$GK$185,1,HG125+1),0),"")</f>
        <v/>
      </c>
      <c r="HI125" s="50" t="str">
        <f t="shared" ca="1" si="111"/>
        <v/>
      </c>
      <c r="HJ125" s="49"/>
      <c r="HK125" s="49"/>
      <c r="HL125" s="49"/>
      <c r="HM125" s="49"/>
      <c r="HP125" s="161">
        <v>120</v>
      </c>
      <c r="HQ125" s="163" t="str">
        <f t="shared" si="122"/>
        <v>,-120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5" s="164" t="str">
        <f t="shared" si="123"/>
        <v>,-120,2,98,70,68,67,66,65,60,63,64,62,61,158,156,157,177,161,160,162,176,175,174,163,164,172,173,140,141,145,146,147,137,138,139,153,69,152,55,56,54,57,127,109,110,111,112,114,113,115,116,117,118,119,1,123,122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5" s="105" t="str">
        <f t="shared" si="124"/>
        <v>120,2,98,70,68,67,66,65,60,63,64,62,61,158,156,157,177,161,160,162,176,175,174,163,164,172,173,140,141,145,146,147,137,138,139,153,69,152,55,56,54,57,127,109,110,111,112,114,113,115,116,117,118,119,1,123,122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5" s="143" t="str">
        <v>1299987,1.25,0</v>
      </c>
      <c r="HU125" s="161">
        <f t="shared" si="112"/>
        <v>8</v>
      </c>
      <c r="HV125" s="161">
        <f t="shared" si="113"/>
        <v>13</v>
      </c>
      <c r="HW125" s="161">
        <f t="shared" si="114"/>
        <v>1299987</v>
      </c>
      <c r="HX125" s="161">
        <f t="shared" si="115"/>
        <v>1.25</v>
      </c>
      <c r="HY125" s="161">
        <f t="shared" si="116"/>
        <v>0</v>
      </c>
      <c r="HZ125" s="161">
        <f t="shared" si="117"/>
        <v>1299987</v>
      </c>
      <c r="IA125" s="174">
        <f t="shared" si="125"/>
        <v>99999</v>
      </c>
      <c r="IB125" s="173">
        <f t="shared" si="126"/>
        <v>99999</v>
      </c>
      <c r="IC125" s="56" t="e">
        <f t="shared" si="127"/>
        <v>#VALUE!</v>
      </c>
      <c r="ID125" s="167" t="str">
        <f t="shared" si="128"/>
        <v>-</v>
      </c>
      <c r="IE125" s="186" t="str">
        <f t="shared" si="129"/>
        <v>-</v>
      </c>
      <c r="IJ125" s="121">
        <f t="shared" si="118"/>
        <v>99999</v>
      </c>
      <c r="IK125" s="1">
        <f t="shared" si="119"/>
        <v>99999</v>
      </c>
      <c r="IL125" s="56" t="str">
        <f t="shared" si="120"/>
        <v>-</v>
      </c>
    </row>
    <row r="126" spans="1:246" ht="16" thickBot="1" x14ac:dyDescent="0.25">
      <c r="A126" s="64"/>
      <c r="B126" s="1">
        <v>121</v>
      </c>
      <c r="K126" s="9">
        <v>120</v>
      </c>
      <c r="L126" s="3">
        <v>120</v>
      </c>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1"/>
      <c r="CE126" s="281"/>
      <c r="CF126" s="281"/>
      <c r="CG126" s="281"/>
      <c r="CH126" s="281"/>
      <c r="CI126" s="281"/>
      <c r="CJ126" s="281"/>
      <c r="CK126" s="281"/>
      <c r="CL126" s="9"/>
      <c r="CM126" s="9"/>
      <c r="CN126" s="9"/>
      <c r="CO126" s="9"/>
      <c r="CP126" s="9"/>
      <c r="CQ126" s="9"/>
      <c r="CR126" s="9"/>
      <c r="CS126" s="9"/>
      <c r="CT126" s="9"/>
      <c r="CU126" s="281"/>
      <c r="CV126" s="281"/>
      <c r="CW126" s="281"/>
      <c r="CX126" s="281"/>
      <c r="CY126" s="281"/>
      <c r="CZ126" s="281"/>
      <c r="DA126" s="281"/>
      <c r="DB126" s="281"/>
      <c r="DC126" s="281"/>
      <c r="DD126" s="281"/>
      <c r="DE126" s="281"/>
      <c r="DF126" s="281"/>
      <c r="DG126" s="281"/>
      <c r="DH126" s="281"/>
      <c r="DI126" s="281"/>
      <c r="DJ126" s="281"/>
      <c r="DK126" s="281"/>
      <c r="DL126" s="281"/>
      <c r="DM126" s="281"/>
      <c r="DN126" s="281"/>
      <c r="DO126" s="9"/>
      <c r="DP126" s="9"/>
      <c r="DQ126" s="9"/>
      <c r="DR126" s="9"/>
      <c r="DS126" s="9"/>
      <c r="DT126" s="9"/>
      <c r="DU126" s="9"/>
      <c r="DV126" s="9"/>
      <c r="DW126" s="9"/>
      <c r="DX126" s="9"/>
      <c r="DY126" s="9"/>
      <c r="DZ126" s="9"/>
      <c r="EA126" s="9"/>
      <c r="EB126" s="143"/>
      <c r="EC126" s="143" t="s">
        <v>17</v>
      </c>
      <c r="ED126" s="278"/>
      <c r="EE126" s="278"/>
      <c r="EF126" s="278"/>
      <c r="EG126" s="278"/>
      <c r="EH126" s="278"/>
      <c r="EI126" s="278"/>
      <c r="EJ126" s="278"/>
      <c r="EK126" s="278"/>
      <c r="EL126" s="278"/>
      <c r="EM126" s="278"/>
      <c r="EN126" s="278"/>
      <c r="EO126" s="278"/>
      <c r="EP126" s="278"/>
      <c r="EQ126" s="278"/>
      <c r="ER126" s="278"/>
      <c r="ES126" s="278"/>
      <c r="ET126" s="278"/>
      <c r="EU126" s="278"/>
      <c r="EV126" s="278"/>
      <c r="EW126" s="278"/>
      <c r="EX126" s="278"/>
      <c r="EY126" s="278"/>
      <c r="EZ126" s="278"/>
      <c r="FA126" s="278"/>
      <c r="FB126" s="278"/>
      <c r="FC126" s="278"/>
      <c r="FD126" s="278"/>
      <c r="FE126" s="278"/>
      <c r="FF126" s="278"/>
      <c r="FG126" s="278"/>
      <c r="FH126" s="278"/>
      <c r="FI126" s="278"/>
      <c r="FJ126" s="278"/>
      <c r="FK126" s="278"/>
      <c r="FL126" s="278"/>
      <c r="FM126" s="278"/>
      <c r="FN126" s="278"/>
      <c r="FO126" s="278"/>
      <c r="FP126" s="278"/>
      <c r="FQ126" s="278"/>
      <c r="FR126" s="278"/>
      <c r="FS126" s="278"/>
      <c r="FT126" s="278"/>
      <c r="FU126" s="278"/>
      <c r="FV126" s="278"/>
      <c r="FW126" s="278"/>
      <c r="FX126" s="278"/>
      <c r="FY126" s="278"/>
      <c r="FZ126" s="278"/>
      <c r="GA126" s="278"/>
      <c r="GB126" s="278"/>
      <c r="GC126" s="278"/>
      <c r="GD126" s="278"/>
      <c r="GE126" s="278"/>
      <c r="GF126" s="278"/>
      <c r="GG126" s="278"/>
      <c r="GH126" s="278"/>
      <c r="GI126" s="150">
        <v>99999</v>
      </c>
      <c r="GJ126" s="150">
        <v>99999</v>
      </c>
      <c r="GK126" s="150">
        <v>99999</v>
      </c>
      <c r="GL126" s="48">
        <v>120</v>
      </c>
      <c r="GN126" s="99">
        <f t="shared" si="103"/>
        <v>410</v>
      </c>
      <c r="GO126" s="99">
        <f t="shared" si="100"/>
        <v>412</v>
      </c>
      <c r="GP126" s="50"/>
      <c r="GQ126" s="101" t="str">
        <f t="shared" si="102"/>
        <v>129</v>
      </c>
      <c r="GR126" s="104" t="str">
        <f t="shared" si="101"/>
        <v>131</v>
      </c>
      <c r="GS126" s="50">
        <f t="shared" si="97"/>
        <v>121</v>
      </c>
      <c r="GT126" s="7"/>
      <c r="GU12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11,129,100,131,132,134,133,50,51,52,10,3,4,99,101,25,22,34,21,35,32,26,130,136,135,150,151,149,148,144,143,142,171,170,169,168,167,166,165,159,155,154,31,24,23,45,33,49,46,44,43,53,48,47,41,40,42,39,38,</v>
      </c>
      <c r="GV126" s="241" t="str">
        <v>1199993.14,2.5,0</v>
      </c>
      <c r="GW126" s="101">
        <f t="shared" si="105"/>
        <v>11</v>
      </c>
      <c r="GX126" s="101">
        <f t="shared" si="106"/>
        <v>15</v>
      </c>
      <c r="GY126" s="167">
        <f t="shared" si="107"/>
        <v>1199993.1399999999</v>
      </c>
      <c r="GZ126" s="99">
        <f t="shared" si="108"/>
        <v>2.5</v>
      </c>
      <c r="HA126" s="99">
        <f t="shared" si="109"/>
        <v>0</v>
      </c>
      <c r="HB126" s="248" t="str">
        <f t="shared" si="110"/>
        <v>-</v>
      </c>
      <c r="HC126" s="49"/>
      <c r="HD126" s="246" t="str">
        <f t="shared" si="98"/>
        <v/>
      </c>
      <c r="HE126" s="50">
        <v>121</v>
      </c>
      <c r="HF126" s="173" t="str">
        <f t="shared" si="99"/>
        <v/>
      </c>
      <c r="HG126" s="101" t="str">
        <f t="shared" si="104"/>
        <v/>
      </c>
      <c r="HH126" s="267" t="str" cm="1">
        <f t="array" ref="HH126">IF(HE126&lt;=$HC$1-1,IF(HF126&lt;&gt;HF125,INDEX($M$6:$GK$185,1,HG126+1),INDEX($M$6:$GK$185,MIN(HG126,HG125)+1,MAX(HG126,HG125)+1))+IF(HF126&lt;&gt;HF127,INDEX($M$6:$GK$185,1,HG126+1),0),"")</f>
        <v/>
      </c>
      <c r="HI126" s="50" t="str">
        <f t="shared" ca="1" si="111"/>
        <v/>
      </c>
      <c r="HJ126" s="49"/>
      <c r="HK126" s="49"/>
      <c r="HL126" s="49"/>
      <c r="HM126" s="49"/>
      <c r="HP126" s="161">
        <v>121</v>
      </c>
      <c r="HQ126" s="163" t="str">
        <f t="shared" si="122"/>
        <v>,-121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6" s="164" t="str">
        <f t="shared" si="123"/>
        <v>,-121,2,98,70,68,67,66,65,60,63,64,62,61,158,156,157,177,161,160,162,176,175,174,163,164,172,173,140,141,145,146,147,137,138,139,153,69,152,55,56,54,57,127,109,110,111,112,114,113,115,116,117,118,119,120,123,122,71,126,58,59,74,72,73,75,76,77,78,79,81,80,82,83,84,85,86,87,92,95,124,96,94,93,91,88,89,90,97,1,125,107,106,105,104,100,103,102,8,12,5,108,128,27,28,29,30,9,7,6,14,13,15,16,19,17,18,37,36,20,11,129,131,132,134,133,50,51,52,10,3,4,99,101,25,22,34,21,35,32,26,130,136,135,150,151,149,148,144,143,142,171,170,169,168,167,166,165,159,155,154,31,24,23,45,33,49,46,44,43,53,48,47,41,40,42,39,38,</v>
      </c>
      <c r="HS126" s="105" t="str">
        <f t="shared" si="124"/>
        <v>121,2,98,70,68,67,66,65,60,63,64,62,61,158,156,157,177,161,160,162,176,175,174,163,164,172,173,140,141,145,146,147,137,138,139,153,69,152,55,56,54,57,127,109,110,111,112,114,113,115,116,117,118,119,120,123,122,71,126,58,59,74,72,73,75,76,77,78,79,81,80,82,83,84,85,86,87,92,95,124,96,94,93,91,88,89,90,97,1,125,107,106,105,104,100,103,102,8,12,5,108,128,27,28,29,30,9,7,6,14,13,15,16,19,17,18,37,36,20,11,129,131,132,134,133,50,51,52,10,3,4,99,101,25,22,34,21,35,32,26,130,136,135,150,151,149,148,144,143,142,171,170,169,168,167,166,165,159,155,154,31,24,23,45,33,49,46,44,43,53,48,47,41,40,42,39,38,</v>
      </c>
      <c r="HT126" s="143" t="str">
        <v>1299987,1.25,0</v>
      </c>
      <c r="HU126" s="161">
        <f t="shared" si="112"/>
        <v>8</v>
      </c>
      <c r="HV126" s="161">
        <f t="shared" si="113"/>
        <v>13</v>
      </c>
      <c r="HW126" s="161">
        <f t="shared" si="114"/>
        <v>1299987</v>
      </c>
      <c r="HX126" s="161">
        <f t="shared" si="115"/>
        <v>1.25</v>
      </c>
      <c r="HY126" s="161">
        <f t="shared" si="116"/>
        <v>0</v>
      </c>
      <c r="HZ126" s="161">
        <f t="shared" si="117"/>
        <v>1299987</v>
      </c>
      <c r="IA126" s="174">
        <f t="shared" si="125"/>
        <v>99999</v>
      </c>
      <c r="IB126" s="173">
        <f t="shared" si="126"/>
        <v>99999</v>
      </c>
      <c r="IC126" s="56" t="e">
        <f t="shared" si="127"/>
        <v>#VALUE!</v>
      </c>
      <c r="ID126" s="167" t="str">
        <f t="shared" si="128"/>
        <v>-</v>
      </c>
      <c r="IE126" s="186" t="str">
        <f t="shared" si="129"/>
        <v>-</v>
      </c>
      <c r="IJ126" s="121">
        <f t="shared" si="118"/>
        <v>99999</v>
      </c>
      <c r="IK126" s="1">
        <f t="shared" si="119"/>
        <v>99999</v>
      </c>
      <c r="IL126" s="56" t="str">
        <f t="shared" si="120"/>
        <v>-</v>
      </c>
    </row>
    <row r="127" spans="1:246" ht="16" thickBot="1" x14ac:dyDescent="0.25">
      <c r="A127" s="64"/>
      <c r="B127" s="1">
        <v>122</v>
      </c>
      <c r="K127" s="9">
        <v>121</v>
      </c>
      <c r="L127" s="3">
        <v>121</v>
      </c>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c r="CL127" s="9"/>
      <c r="CM127" s="9"/>
      <c r="CN127" s="9"/>
      <c r="CO127" s="9"/>
      <c r="CP127" s="9"/>
      <c r="CQ127" s="9"/>
      <c r="CR127" s="9"/>
      <c r="CS127" s="9"/>
      <c r="CT127" s="9"/>
      <c r="CU127" s="281"/>
      <c r="CV127" s="281"/>
      <c r="CW127" s="281"/>
      <c r="CX127" s="281"/>
      <c r="CY127" s="281"/>
      <c r="CZ127" s="281"/>
      <c r="DA127" s="281"/>
      <c r="DB127" s="281"/>
      <c r="DC127" s="281"/>
      <c r="DD127" s="281"/>
      <c r="DE127" s="281"/>
      <c r="DF127" s="281"/>
      <c r="DG127" s="281"/>
      <c r="DH127" s="281"/>
      <c r="DI127" s="281"/>
      <c r="DJ127" s="281"/>
      <c r="DK127" s="281"/>
      <c r="DL127" s="281"/>
      <c r="DM127" s="281"/>
      <c r="DN127" s="281"/>
      <c r="DO127" s="9"/>
      <c r="DP127" s="9"/>
      <c r="DQ127" s="9"/>
      <c r="DR127" s="9"/>
      <c r="DS127" s="9"/>
      <c r="DT127" s="9"/>
      <c r="DU127" s="9"/>
      <c r="DV127" s="9"/>
      <c r="DW127" s="9"/>
      <c r="DX127" s="9"/>
      <c r="DY127" s="9"/>
      <c r="DZ127" s="9"/>
      <c r="EA127" s="9"/>
      <c r="EB127" s="9"/>
      <c r="EC127" s="143"/>
      <c r="ED127" s="143" t="s">
        <v>17</v>
      </c>
      <c r="EE127" s="278"/>
      <c r="EF127" s="278"/>
      <c r="EG127" s="278"/>
      <c r="EH127" s="278"/>
      <c r="EI127" s="278"/>
      <c r="EJ127" s="278"/>
      <c r="EK127" s="278"/>
      <c r="EL127" s="278"/>
      <c r="EM127" s="278"/>
      <c r="EN127" s="278"/>
      <c r="EO127" s="278"/>
      <c r="EP127" s="278"/>
      <c r="EQ127" s="278"/>
      <c r="ER127" s="278"/>
      <c r="ES127" s="278"/>
      <c r="ET127" s="278"/>
      <c r="EU127" s="278"/>
      <c r="EV127" s="278"/>
      <c r="EW127" s="278"/>
      <c r="EX127" s="278"/>
      <c r="EY127" s="278"/>
      <c r="EZ127" s="278"/>
      <c r="FA127" s="278"/>
      <c r="FB127" s="278"/>
      <c r="FC127" s="278"/>
      <c r="FD127" s="278"/>
      <c r="FE127" s="278"/>
      <c r="FF127" s="278"/>
      <c r="FG127" s="278"/>
      <c r="FH127" s="278"/>
      <c r="FI127" s="278"/>
      <c r="FJ127" s="278"/>
      <c r="FK127" s="278"/>
      <c r="FL127" s="278"/>
      <c r="FM127" s="278"/>
      <c r="FN127" s="278"/>
      <c r="FO127" s="278"/>
      <c r="FP127" s="278"/>
      <c r="FQ127" s="278"/>
      <c r="FR127" s="278"/>
      <c r="FS127" s="278"/>
      <c r="FT127" s="278"/>
      <c r="FU127" s="278"/>
      <c r="FV127" s="278"/>
      <c r="FW127" s="278"/>
      <c r="FX127" s="278"/>
      <c r="FY127" s="278"/>
      <c r="FZ127" s="278"/>
      <c r="GA127" s="278"/>
      <c r="GB127" s="278"/>
      <c r="GC127" s="278"/>
      <c r="GD127" s="278"/>
      <c r="GE127" s="278"/>
      <c r="GF127" s="278"/>
      <c r="GG127" s="278"/>
      <c r="GH127" s="278"/>
      <c r="GI127" s="150">
        <v>99999</v>
      </c>
      <c r="GJ127" s="150">
        <v>99999</v>
      </c>
      <c r="GK127" s="150">
        <v>99999</v>
      </c>
      <c r="GL127" s="48">
        <v>121</v>
      </c>
      <c r="GN127" s="99">
        <f t="shared" si="103"/>
        <v>414</v>
      </c>
      <c r="GO127" s="99">
        <f t="shared" si="100"/>
        <v>416</v>
      </c>
      <c r="GP127" s="50"/>
      <c r="GQ127" s="101" t="str">
        <f t="shared" si="102"/>
        <v>131</v>
      </c>
      <c r="GR127" s="104" t="str">
        <f t="shared" si="101"/>
        <v>132</v>
      </c>
      <c r="GS127" s="50">
        <f t="shared" si="97"/>
        <v>122</v>
      </c>
      <c r="GT127" s="7"/>
      <c r="GU12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11,129,131,100,132,134,133,50,51,52,10,3,4,99,101,25,22,34,21,35,32,26,130,136,135,150,151,149,148,144,143,142,171,170,169,168,167,166,165,159,155,154,31,24,23,45,33,49,46,44,43,53,48,47,41,40,42,39,38,</v>
      </c>
      <c r="GV127" s="241" t="str">
        <v>1199993.14,2.5,0</v>
      </c>
      <c r="GW127" s="101">
        <f t="shared" si="105"/>
        <v>11</v>
      </c>
      <c r="GX127" s="101">
        <f t="shared" si="106"/>
        <v>15</v>
      </c>
      <c r="GY127" s="167">
        <f t="shared" si="107"/>
        <v>1199993.1399999999</v>
      </c>
      <c r="GZ127" s="99">
        <f t="shared" si="108"/>
        <v>2.5</v>
      </c>
      <c r="HA127" s="99">
        <f t="shared" si="109"/>
        <v>0</v>
      </c>
      <c r="HB127" s="248" t="str">
        <f t="shared" si="110"/>
        <v>-</v>
      </c>
      <c r="HC127" s="49"/>
      <c r="HD127" s="246" t="str">
        <f t="shared" si="98"/>
        <v/>
      </c>
      <c r="HE127" s="50">
        <v>122</v>
      </c>
      <c r="HF127" s="173" t="str">
        <f t="shared" si="99"/>
        <v/>
      </c>
      <c r="HG127" s="101" t="str">
        <f t="shared" si="104"/>
        <v/>
      </c>
      <c r="HH127" s="267" t="str" cm="1">
        <f t="array" ref="HH127">IF(HE127&lt;=$HC$1-1,IF(HF127&lt;&gt;HF126,INDEX($M$6:$GK$185,1,HG127+1),INDEX($M$6:$GK$185,MIN(HG127,HG126)+1,MAX(HG127,HG126)+1))+IF(HF127&lt;&gt;HF128,INDEX($M$6:$GK$185,1,HG127+1),0),"")</f>
        <v/>
      </c>
      <c r="HI127" s="50" t="str">
        <f t="shared" ca="1" si="111"/>
        <v/>
      </c>
      <c r="HJ127" s="49"/>
      <c r="HK127" s="49"/>
      <c r="HL127" s="49"/>
      <c r="HM127" s="49"/>
      <c r="HP127" s="161">
        <v>122</v>
      </c>
      <c r="HQ127" s="163" t="str">
        <f t="shared" si="122"/>
        <v>,-122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7" s="164" t="str">
        <f t="shared" si="123"/>
        <v>,-122,2,98,70,68,67,66,65,60,63,64,62,61,158,156,157,177,161,160,162,176,175,174,163,164,172,173,140,141,145,146,147,137,138,139,153,69,152,55,56,54,57,127,109,110,111,112,114,113,115,116,117,118,119,120,123,1,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7" s="105" t="str">
        <f t="shared" si="124"/>
        <v>122,2,98,70,68,67,66,65,60,63,64,62,61,158,156,157,177,161,160,162,176,175,174,163,164,172,173,140,141,145,146,147,137,138,139,153,69,152,55,56,54,57,127,109,110,111,112,114,113,115,116,117,118,119,120,123,1,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7" s="143" t="str">
        <v>1299987,1.25,0</v>
      </c>
      <c r="HU127" s="161">
        <f t="shared" si="112"/>
        <v>8</v>
      </c>
      <c r="HV127" s="161">
        <f t="shared" si="113"/>
        <v>13</v>
      </c>
      <c r="HW127" s="161">
        <f t="shared" si="114"/>
        <v>1299987</v>
      </c>
      <c r="HX127" s="161">
        <f t="shared" si="115"/>
        <v>1.25</v>
      </c>
      <c r="HY127" s="161">
        <f t="shared" si="116"/>
        <v>0</v>
      </c>
      <c r="HZ127" s="161">
        <f t="shared" si="117"/>
        <v>1299987</v>
      </c>
      <c r="IA127" s="174">
        <f t="shared" si="125"/>
        <v>99999</v>
      </c>
      <c r="IB127" s="173">
        <f t="shared" si="126"/>
        <v>99999</v>
      </c>
      <c r="IC127" s="56" t="e">
        <f t="shared" si="127"/>
        <v>#VALUE!</v>
      </c>
      <c r="ID127" s="167" t="str">
        <f t="shared" si="128"/>
        <v>-</v>
      </c>
      <c r="IE127" s="186" t="str">
        <f t="shared" si="129"/>
        <v>-</v>
      </c>
      <c r="IJ127" s="121">
        <f t="shared" si="118"/>
        <v>99999</v>
      </c>
      <c r="IK127" s="1">
        <f t="shared" si="119"/>
        <v>99999</v>
      </c>
      <c r="IL127" s="56" t="str">
        <f t="shared" si="120"/>
        <v>-</v>
      </c>
    </row>
    <row r="128" spans="1:246" ht="16" thickBot="1" x14ac:dyDescent="0.25">
      <c r="A128" s="64"/>
      <c r="B128" s="1">
        <v>123</v>
      </c>
      <c r="K128" s="9">
        <v>122</v>
      </c>
      <c r="L128" s="3">
        <v>122</v>
      </c>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c r="CL128" s="9"/>
      <c r="CM128" s="9"/>
      <c r="CN128" s="9"/>
      <c r="CO128" s="9"/>
      <c r="CP128" s="9"/>
      <c r="CQ128" s="9"/>
      <c r="CR128" s="9"/>
      <c r="CS128" s="9"/>
      <c r="CT128" s="9"/>
      <c r="CU128" s="281"/>
      <c r="CV128" s="281"/>
      <c r="CW128" s="281"/>
      <c r="CX128" s="281"/>
      <c r="CY128" s="281"/>
      <c r="CZ128" s="281"/>
      <c r="DA128" s="281"/>
      <c r="DB128" s="281"/>
      <c r="DC128" s="281"/>
      <c r="DD128" s="281"/>
      <c r="DE128" s="281"/>
      <c r="DF128" s="281"/>
      <c r="DG128" s="281"/>
      <c r="DH128" s="281"/>
      <c r="DI128" s="281"/>
      <c r="DJ128" s="281"/>
      <c r="DK128" s="281"/>
      <c r="DL128" s="281"/>
      <c r="DM128" s="281"/>
      <c r="DN128" s="281"/>
      <c r="DO128" s="281"/>
      <c r="DP128" s="281"/>
      <c r="DQ128" s="281"/>
      <c r="DR128" s="281"/>
      <c r="DS128" s="281"/>
      <c r="DT128" s="281"/>
      <c r="DU128" s="281"/>
      <c r="DV128" s="281"/>
      <c r="DW128" s="281"/>
      <c r="DX128" s="281"/>
      <c r="DY128" s="281"/>
      <c r="DZ128" s="281"/>
      <c r="EA128" s="281"/>
      <c r="EB128" s="281"/>
      <c r="EC128" s="281"/>
      <c r="ED128" s="142"/>
      <c r="EE128" s="143" t="s">
        <v>17</v>
      </c>
      <c r="EF128" s="278"/>
      <c r="EG128" s="278"/>
      <c r="EH128" s="278"/>
      <c r="EI128" s="278"/>
      <c r="EJ128" s="278"/>
      <c r="EK128" s="278"/>
      <c r="EL128" s="278"/>
      <c r="EM128" s="278"/>
      <c r="EN128" s="278"/>
      <c r="EO128" s="278"/>
      <c r="EP128" s="278"/>
      <c r="EQ128" s="278"/>
      <c r="ER128" s="278"/>
      <c r="ES128" s="278"/>
      <c r="ET128" s="278"/>
      <c r="EU128" s="278"/>
      <c r="EV128" s="278"/>
      <c r="EW128" s="278"/>
      <c r="EX128" s="278"/>
      <c r="EY128" s="278"/>
      <c r="EZ128" s="278"/>
      <c r="FA128" s="278"/>
      <c r="FB128" s="278"/>
      <c r="FC128" s="278"/>
      <c r="FD128" s="278"/>
      <c r="FE128" s="278"/>
      <c r="FF128" s="278"/>
      <c r="FG128" s="278"/>
      <c r="FH128" s="278"/>
      <c r="FI128" s="278"/>
      <c r="FJ128" s="278"/>
      <c r="FK128" s="278"/>
      <c r="FL128" s="278"/>
      <c r="FM128" s="278"/>
      <c r="FN128" s="278"/>
      <c r="FO128" s="278"/>
      <c r="FP128" s="278"/>
      <c r="FQ128" s="278"/>
      <c r="FR128" s="278"/>
      <c r="FS128" s="278"/>
      <c r="FT128" s="278"/>
      <c r="FU128" s="278"/>
      <c r="FV128" s="278"/>
      <c r="FW128" s="278"/>
      <c r="FX128" s="278"/>
      <c r="FY128" s="278"/>
      <c r="FZ128" s="278"/>
      <c r="GA128" s="278"/>
      <c r="GB128" s="278"/>
      <c r="GC128" s="278"/>
      <c r="GD128" s="278"/>
      <c r="GE128" s="278"/>
      <c r="GF128" s="278"/>
      <c r="GG128" s="278"/>
      <c r="GH128" s="278"/>
      <c r="GI128" s="150">
        <v>99999</v>
      </c>
      <c r="GJ128" s="150">
        <v>99999</v>
      </c>
      <c r="GK128" s="150">
        <v>99999</v>
      </c>
      <c r="GL128" s="48">
        <v>122</v>
      </c>
      <c r="GN128" s="99">
        <f t="shared" si="103"/>
        <v>418</v>
      </c>
      <c r="GO128" s="99">
        <f t="shared" si="100"/>
        <v>420</v>
      </c>
      <c r="GP128" s="50"/>
      <c r="GQ128" s="101" t="str">
        <f t="shared" si="102"/>
        <v>132</v>
      </c>
      <c r="GR128" s="104" t="str">
        <f t="shared" si="101"/>
        <v>134</v>
      </c>
      <c r="GS128" s="50">
        <f t="shared" si="97"/>
        <v>123</v>
      </c>
      <c r="GT128" s="7"/>
      <c r="GU12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11,129,131,132,100,134,133,50,51,52,10,3,4,99,101,25,22,34,21,35,32,26,130,136,135,150,151,149,148,144,143,142,171,170,169,168,167,166,165,159,155,154,31,24,23,45,33,49,46,44,43,53,48,47,41,40,42,39,38,</v>
      </c>
      <c r="GV128" s="241" t="str">
        <v>1199993.14,2.5,0</v>
      </c>
      <c r="GW128" s="101">
        <f t="shared" si="105"/>
        <v>11</v>
      </c>
      <c r="GX128" s="101">
        <f t="shared" si="106"/>
        <v>15</v>
      </c>
      <c r="GY128" s="167">
        <f t="shared" si="107"/>
        <v>1199993.1399999999</v>
      </c>
      <c r="GZ128" s="99">
        <f t="shared" si="108"/>
        <v>2.5</v>
      </c>
      <c r="HA128" s="99">
        <f t="shared" si="109"/>
        <v>0</v>
      </c>
      <c r="HB128" s="248" t="str">
        <f t="shared" si="110"/>
        <v>-</v>
      </c>
      <c r="HC128" s="49"/>
      <c r="HD128" s="246" t="str">
        <f t="shared" si="98"/>
        <v/>
      </c>
      <c r="HE128" s="50">
        <v>123</v>
      </c>
      <c r="HF128" s="173" t="str">
        <f t="shared" si="99"/>
        <v/>
      </c>
      <c r="HG128" s="101" t="str">
        <f t="shared" si="104"/>
        <v/>
      </c>
      <c r="HH128" s="267" t="str" cm="1">
        <f t="array" ref="HH128">IF(HE128&lt;=$HC$1-1,IF(HF128&lt;&gt;HF127,INDEX($M$6:$GK$185,1,HG128+1),INDEX($M$6:$GK$185,MIN(HG128,HG127)+1,MAX(HG128,HG127)+1))+IF(HF128&lt;&gt;HF129,INDEX($M$6:$GK$185,1,HG128+1),0),"")</f>
        <v/>
      </c>
      <c r="HI128" s="50" t="str">
        <f t="shared" ca="1" si="111"/>
        <v/>
      </c>
      <c r="HJ128" s="49"/>
      <c r="HK128" s="49"/>
      <c r="HL128" s="49"/>
      <c r="HM128" s="49"/>
      <c r="HP128" s="161">
        <v>123</v>
      </c>
      <c r="HQ128" s="163" t="str">
        <f t="shared" si="122"/>
        <v>,-123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8" s="164" t="str">
        <f t="shared" si="123"/>
        <v>,-123,2,98,70,68,67,66,65,60,63,64,62,61,158,156,157,177,161,160,162,176,175,174,163,164,172,173,140,141,145,146,147,137,138,139,153,69,152,55,56,54,57,127,109,110,111,112,114,113,115,116,117,118,119,120,1,122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28" s="105" t="str">
        <f t="shared" si="124"/>
        <v>123,2,98,70,68,67,66,65,60,63,64,62,61,158,156,157,177,161,160,162,176,175,174,163,164,172,173,140,141,145,146,147,137,138,139,153,69,152,55,56,54,57,127,109,110,111,112,114,113,115,116,117,118,119,120,1,122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28" s="143" t="str">
        <v>1299987,1.25,0</v>
      </c>
      <c r="HU128" s="161">
        <f t="shared" si="112"/>
        <v>8</v>
      </c>
      <c r="HV128" s="161">
        <f t="shared" si="113"/>
        <v>13</v>
      </c>
      <c r="HW128" s="161">
        <f t="shared" si="114"/>
        <v>1299987</v>
      </c>
      <c r="HX128" s="161">
        <f t="shared" si="115"/>
        <v>1.25</v>
      </c>
      <c r="HY128" s="161">
        <f t="shared" si="116"/>
        <v>0</v>
      </c>
      <c r="HZ128" s="161">
        <f t="shared" si="117"/>
        <v>1299987</v>
      </c>
      <c r="IA128" s="174">
        <f t="shared" si="125"/>
        <v>99999</v>
      </c>
      <c r="IB128" s="173">
        <f t="shared" si="126"/>
        <v>99999</v>
      </c>
      <c r="IC128" s="56" t="e">
        <f t="shared" si="127"/>
        <v>#VALUE!</v>
      </c>
      <c r="ID128" s="167" t="str">
        <f t="shared" si="128"/>
        <v>-</v>
      </c>
      <c r="IE128" s="186" t="str">
        <f t="shared" si="129"/>
        <v>-</v>
      </c>
      <c r="IJ128" s="121">
        <f t="shared" si="118"/>
        <v>99999</v>
      </c>
      <c r="IK128" s="1">
        <f t="shared" si="119"/>
        <v>99999</v>
      </c>
      <c r="IL128" s="56" t="str">
        <f t="shared" si="120"/>
        <v>-</v>
      </c>
    </row>
    <row r="129" spans="1:246" ht="16" thickBot="1" x14ac:dyDescent="0.25">
      <c r="A129" s="64"/>
      <c r="B129" s="1">
        <v>124</v>
      </c>
      <c r="K129" s="9">
        <v>123</v>
      </c>
      <c r="L129" s="3">
        <v>123</v>
      </c>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1"/>
      <c r="CG129" s="281"/>
      <c r="CH129" s="281"/>
      <c r="CI129" s="281"/>
      <c r="CJ129" s="281"/>
      <c r="CK129" s="281"/>
      <c r="CL129" s="9"/>
      <c r="CM129" s="9"/>
      <c r="CN129" s="9"/>
      <c r="CO129" s="9"/>
      <c r="CP129" s="9"/>
      <c r="CQ129" s="9"/>
      <c r="CR129" s="9"/>
      <c r="CS129" s="9"/>
      <c r="CT129" s="9"/>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1"/>
      <c r="DQ129" s="281"/>
      <c r="DR129" s="281"/>
      <c r="DS129" s="281"/>
      <c r="DT129" s="281"/>
      <c r="DU129" s="281"/>
      <c r="DV129" s="281"/>
      <c r="DW129" s="281"/>
      <c r="DX129" s="281"/>
      <c r="DY129" s="281"/>
      <c r="DZ129" s="281"/>
      <c r="EA129" s="281"/>
      <c r="EB129" s="281"/>
      <c r="EC129" s="281"/>
      <c r="ED129" s="281"/>
      <c r="EE129" s="143"/>
      <c r="EF129" s="143" t="s">
        <v>17</v>
      </c>
      <c r="EG129" s="278"/>
      <c r="EH129" s="278"/>
      <c r="EI129" s="278"/>
      <c r="EJ129" s="278"/>
      <c r="EK129" s="278"/>
      <c r="EL129" s="278"/>
      <c r="EM129" s="278"/>
      <c r="EN129" s="278"/>
      <c r="EO129" s="278"/>
      <c r="EP129" s="278"/>
      <c r="EQ129" s="278"/>
      <c r="ER129" s="278"/>
      <c r="ES129" s="278"/>
      <c r="ET129" s="278"/>
      <c r="EU129" s="278"/>
      <c r="EV129" s="278"/>
      <c r="EW129" s="278"/>
      <c r="EX129" s="278"/>
      <c r="EY129" s="278"/>
      <c r="EZ129" s="278"/>
      <c r="FA129" s="278"/>
      <c r="FB129" s="278"/>
      <c r="FC129" s="278"/>
      <c r="FD129" s="278"/>
      <c r="FE129" s="278"/>
      <c r="FF129" s="278"/>
      <c r="FG129" s="278"/>
      <c r="FH129" s="278"/>
      <c r="FI129" s="278"/>
      <c r="FJ129" s="278"/>
      <c r="FK129" s="278"/>
      <c r="FL129" s="278"/>
      <c r="FM129" s="278"/>
      <c r="FN129" s="278"/>
      <c r="FO129" s="278"/>
      <c r="FP129" s="278"/>
      <c r="FQ129" s="278"/>
      <c r="FR129" s="278"/>
      <c r="FS129" s="278"/>
      <c r="FT129" s="278"/>
      <c r="FU129" s="278"/>
      <c r="FV129" s="278"/>
      <c r="FW129" s="278"/>
      <c r="FX129" s="278"/>
      <c r="FY129" s="278"/>
      <c r="FZ129" s="278"/>
      <c r="GA129" s="278"/>
      <c r="GB129" s="278"/>
      <c r="GC129" s="278"/>
      <c r="GD129" s="278"/>
      <c r="GE129" s="278"/>
      <c r="GF129" s="278"/>
      <c r="GG129" s="278"/>
      <c r="GH129" s="278"/>
      <c r="GI129" s="150">
        <v>99999</v>
      </c>
      <c r="GJ129" s="150">
        <v>99999</v>
      </c>
      <c r="GK129" s="150">
        <v>99999</v>
      </c>
      <c r="GL129" s="48">
        <v>123</v>
      </c>
      <c r="GN129" s="99">
        <f t="shared" si="103"/>
        <v>422</v>
      </c>
      <c r="GO129" s="99">
        <f t="shared" si="100"/>
        <v>424</v>
      </c>
      <c r="GP129" s="50"/>
      <c r="GQ129" s="101" t="str">
        <f t="shared" si="102"/>
        <v>134</v>
      </c>
      <c r="GR129" s="104" t="str">
        <f t="shared" si="101"/>
        <v>133</v>
      </c>
      <c r="GS129" s="50">
        <f t="shared" si="97"/>
        <v>124</v>
      </c>
      <c r="GT129" s="7"/>
      <c r="GU12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11,129,131,132,134,100,133,50,51,52,10,3,4,99,101,25,22,34,21,35,32,26,130,136,135,150,151,149,148,144,143,142,171,170,169,168,167,166,165,159,155,154,31,24,23,45,33,49,46,44,43,53,48,47,41,40,42,39,38,</v>
      </c>
      <c r="GV129" s="241" t="str">
        <v>1199993.14,2.5,0</v>
      </c>
      <c r="GW129" s="101">
        <f t="shared" si="105"/>
        <v>11</v>
      </c>
      <c r="GX129" s="101">
        <f t="shared" si="106"/>
        <v>15</v>
      </c>
      <c r="GY129" s="167">
        <f t="shared" si="107"/>
        <v>1199993.1399999999</v>
      </c>
      <c r="GZ129" s="99">
        <f t="shared" si="108"/>
        <v>2.5</v>
      </c>
      <c r="HA129" s="99">
        <f t="shared" si="109"/>
        <v>0</v>
      </c>
      <c r="HB129" s="248" t="str">
        <f t="shared" si="110"/>
        <v>-</v>
      </c>
      <c r="HC129" s="49"/>
      <c r="HD129" s="246" t="str">
        <f t="shared" si="98"/>
        <v/>
      </c>
      <c r="HE129" s="50">
        <v>124</v>
      </c>
      <c r="HF129" s="173" t="str">
        <f t="shared" si="99"/>
        <v/>
      </c>
      <c r="HG129" s="101" t="str">
        <f t="shared" si="104"/>
        <v/>
      </c>
      <c r="HH129" s="267" t="str" cm="1">
        <f t="array" ref="HH129">IF(HE129&lt;=$HC$1-1,IF(HF129&lt;&gt;HF128,INDEX($M$6:$GK$185,1,HG129+1),INDEX($M$6:$GK$185,MIN(HG129,HG128)+1,MAX(HG129,HG128)+1))+IF(HF129&lt;&gt;HF130,INDEX($M$6:$GK$185,1,HG129+1),0),"")</f>
        <v/>
      </c>
      <c r="HI129" s="50" t="str">
        <f t="shared" ca="1" si="111"/>
        <v/>
      </c>
      <c r="HJ129" s="49"/>
      <c r="HK129" s="49"/>
      <c r="HL129" s="49"/>
      <c r="HM129" s="49"/>
      <c r="HP129" s="161">
        <v>124</v>
      </c>
      <c r="HQ129" s="163" t="str">
        <f t="shared" si="122"/>
        <v>,-124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29" s="164" t="str">
        <f t="shared" si="123"/>
        <v>,-124,2,98,70,68,67,66,65,60,63,64,62,61,158,156,157,177,161,160,162,176,175,174,163,164,172,173,140,141,145,146,147,137,138,139,153,69,152,55,56,54,57,127,109,110,111,112,114,113,115,116,117,118,119,120,123,122,71,126,58,59,74,72,73,75,76,77,78,79,81,80,82,83,84,85,86,87,92,95,1,96,94,93,91,88,89,90,97,121,125,107,106,105,104,100,103,102,8,12,5,108,128,27,28,29,30,9,7,6,14,13,15,16,19,17,18,37,36,20,11,129,131,132,134,133,50,51,52,10,3,4,99,101,25,22,34,21,35,32,26,130,136,135,150,151,149,148,144,143,142,171,170,169,168,167,166,165,159,155,154,31,24,23,45,33,49,46,44,43,53,48,47,41,40,42,39,38,</v>
      </c>
      <c r="HS129" s="105" t="str">
        <f t="shared" si="124"/>
        <v>124,2,98,70,68,67,66,65,60,63,64,62,61,158,156,157,177,161,160,162,176,175,174,163,164,172,173,140,141,145,146,147,137,138,139,153,69,152,55,56,54,57,127,109,110,111,112,114,113,115,116,117,118,119,120,123,122,71,126,58,59,74,72,73,75,76,77,78,79,81,80,82,83,84,85,86,87,92,95,1,96,94,93,91,88,89,90,97,121,125,107,106,105,104,100,103,102,8,12,5,108,128,27,28,29,30,9,7,6,14,13,15,16,19,17,18,37,36,20,11,129,131,132,134,133,50,51,52,10,3,4,99,101,25,22,34,21,35,32,26,130,136,135,150,151,149,148,144,143,142,171,170,169,168,167,166,165,159,155,154,31,24,23,45,33,49,46,44,43,53,48,47,41,40,42,39,38,</v>
      </c>
      <c r="HT129" s="143" t="str">
        <v>1299987,1.25,0</v>
      </c>
      <c r="HU129" s="161">
        <f t="shared" si="112"/>
        <v>8</v>
      </c>
      <c r="HV129" s="161">
        <f t="shared" si="113"/>
        <v>13</v>
      </c>
      <c r="HW129" s="161">
        <f t="shared" si="114"/>
        <v>1299987</v>
      </c>
      <c r="HX129" s="161">
        <f t="shared" si="115"/>
        <v>1.25</v>
      </c>
      <c r="HY129" s="161">
        <f t="shared" si="116"/>
        <v>0</v>
      </c>
      <c r="HZ129" s="161">
        <f t="shared" si="117"/>
        <v>1299987</v>
      </c>
      <c r="IA129" s="174">
        <f t="shared" si="125"/>
        <v>99999</v>
      </c>
      <c r="IB129" s="173">
        <f t="shared" si="126"/>
        <v>99999</v>
      </c>
      <c r="IC129" s="56" t="e">
        <f t="shared" si="127"/>
        <v>#VALUE!</v>
      </c>
      <c r="ID129" s="167" t="str">
        <f t="shared" si="128"/>
        <v>-</v>
      </c>
      <c r="IE129" s="186" t="str">
        <f t="shared" si="129"/>
        <v>-</v>
      </c>
      <c r="IJ129" s="121">
        <f t="shared" si="118"/>
        <v>99999</v>
      </c>
      <c r="IK129" s="1">
        <f t="shared" si="119"/>
        <v>99999</v>
      </c>
      <c r="IL129" s="56" t="str">
        <f t="shared" si="120"/>
        <v>-</v>
      </c>
    </row>
    <row r="130" spans="1:246" ht="16" thickBot="1" x14ac:dyDescent="0.25">
      <c r="A130" s="64"/>
      <c r="B130" s="1">
        <v>125</v>
      </c>
      <c r="K130" s="9">
        <v>124</v>
      </c>
      <c r="L130" s="3">
        <v>124</v>
      </c>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1"/>
      <c r="BZ130" s="281"/>
      <c r="CA130" s="281"/>
      <c r="CB130" s="281"/>
      <c r="CC130" s="281"/>
      <c r="CD130" s="281"/>
      <c r="CE130" s="281"/>
      <c r="CF130" s="281"/>
      <c r="CG130" s="281"/>
      <c r="CH130" s="281"/>
      <c r="CI130" s="281"/>
      <c r="CJ130" s="281"/>
      <c r="CK130" s="281"/>
      <c r="CL130" s="9"/>
      <c r="CM130" s="9"/>
      <c r="CN130" s="9"/>
      <c r="CO130" s="9"/>
      <c r="CP130" s="9"/>
      <c r="CQ130" s="9"/>
      <c r="CR130" s="9"/>
      <c r="CS130" s="9"/>
      <c r="CT130" s="9"/>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1"/>
      <c r="DQ130" s="281"/>
      <c r="DR130" s="281"/>
      <c r="DS130" s="281"/>
      <c r="DT130" s="281"/>
      <c r="DU130" s="281"/>
      <c r="DV130" s="281"/>
      <c r="DW130" s="281"/>
      <c r="DX130" s="281"/>
      <c r="DY130" s="281"/>
      <c r="DZ130" s="281"/>
      <c r="EA130" s="281"/>
      <c r="EB130" s="281"/>
      <c r="EC130" s="281"/>
      <c r="ED130" s="281"/>
      <c r="EE130" s="9"/>
      <c r="EF130" s="143"/>
      <c r="EG130" s="143" t="s">
        <v>17</v>
      </c>
      <c r="EH130" s="278"/>
      <c r="EI130" s="278"/>
      <c r="EJ130" s="278"/>
      <c r="EK130" s="278"/>
      <c r="EL130" s="278"/>
      <c r="EM130" s="278"/>
      <c r="EN130" s="278"/>
      <c r="EO130" s="278"/>
      <c r="EP130" s="278"/>
      <c r="EQ130" s="278"/>
      <c r="ER130" s="278"/>
      <c r="ES130" s="278"/>
      <c r="ET130" s="278"/>
      <c r="EU130" s="278"/>
      <c r="EV130" s="278"/>
      <c r="EW130" s="278"/>
      <c r="EX130" s="278"/>
      <c r="EY130" s="278"/>
      <c r="EZ130" s="278"/>
      <c r="FA130" s="278"/>
      <c r="FB130" s="278"/>
      <c r="FC130" s="278"/>
      <c r="FD130" s="278"/>
      <c r="FE130" s="278"/>
      <c r="FF130" s="278"/>
      <c r="FG130" s="278"/>
      <c r="FH130" s="278"/>
      <c r="FI130" s="278"/>
      <c r="FJ130" s="278"/>
      <c r="FK130" s="278"/>
      <c r="FL130" s="278"/>
      <c r="FM130" s="278"/>
      <c r="FN130" s="278"/>
      <c r="FO130" s="278"/>
      <c r="FP130" s="278"/>
      <c r="FQ130" s="278"/>
      <c r="FR130" s="278"/>
      <c r="FS130" s="278"/>
      <c r="FT130" s="278"/>
      <c r="FU130" s="278"/>
      <c r="FV130" s="278"/>
      <c r="FW130" s="278"/>
      <c r="FX130" s="278"/>
      <c r="FY130" s="278"/>
      <c r="FZ130" s="278"/>
      <c r="GA130" s="278"/>
      <c r="GB130" s="278"/>
      <c r="GC130" s="278"/>
      <c r="GD130" s="278"/>
      <c r="GE130" s="278"/>
      <c r="GF130" s="278"/>
      <c r="GG130" s="278"/>
      <c r="GH130" s="278"/>
      <c r="GI130" s="150">
        <v>99999</v>
      </c>
      <c r="GJ130" s="150">
        <v>99999</v>
      </c>
      <c r="GK130" s="150">
        <v>99999</v>
      </c>
      <c r="GL130" s="48">
        <v>124</v>
      </c>
      <c r="GN130" s="99">
        <f t="shared" si="103"/>
        <v>426</v>
      </c>
      <c r="GO130" s="99">
        <f t="shared" si="100"/>
        <v>427</v>
      </c>
      <c r="GP130" s="50"/>
      <c r="GQ130" s="101" t="str">
        <f t="shared" si="102"/>
        <v>133</v>
      </c>
      <c r="GR130" s="104" t="str">
        <f t="shared" si="101"/>
        <v>50</v>
      </c>
      <c r="GS130" s="50">
        <f t="shared" si="97"/>
        <v>125</v>
      </c>
      <c r="GT130" s="7"/>
      <c r="GU13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11,129,131,132,134,133,100,50,51,52,10,3,4,99,101,25,22,34,21,35,32,26,130,136,135,150,151,149,148,144,143,142,171,170,169,168,167,166,165,159,155,154,31,24,23,45,33,49,46,44,43,53,48,47,41,40,42,39,38,</v>
      </c>
      <c r="GV130" s="241" t="str">
        <v>1199993.14,2.5,0</v>
      </c>
      <c r="GW130" s="101">
        <f t="shared" si="105"/>
        <v>11</v>
      </c>
      <c r="GX130" s="101">
        <f t="shared" si="106"/>
        <v>15</v>
      </c>
      <c r="GY130" s="167">
        <f t="shared" si="107"/>
        <v>1199993.1399999999</v>
      </c>
      <c r="GZ130" s="99">
        <f t="shared" si="108"/>
        <v>2.5</v>
      </c>
      <c r="HA130" s="99">
        <f t="shared" si="109"/>
        <v>0</v>
      </c>
      <c r="HB130" s="248" t="str">
        <f t="shared" si="110"/>
        <v>-</v>
      </c>
      <c r="HC130" s="49"/>
      <c r="HD130" s="246" t="str">
        <f t="shared" si="98"/>
        <v/>
      </c>
      <c r="HE130" s="50">
        <v>125</v>
      </c>
      <c r="HF130" s="173" t="str">
        <f t="shared" si="99"/>
        <v/>
      </c>
      <c r="HG130" s="101" t="str">
        <f t="shared" si="104"/>
        <v/>
      </c>
      <c r="HH130" s="267" t="str" cm="1">
        <f t="array" ref="HH130">IF(HE130&lt;=$HC$1-1,IF(HF130&lt;&gt;HF129,INDEX($M$6:$GK$185,1,HG130+1),INDEX($M$6:$GK$185,MIN(HG130,HG129)+1,MAX(HG130,HG129)+1))+IF(HF130&lt;&gt;HF131,INDEX($M$6:$GK$185,1,HG130+1),0),"")</f>
        <v/>
      </c>
      <c r="HI130" s="50" t="str">
        <f t="shared" ca="1" si="111"/>
        <v/>
      </c>
      <c r="HJ130" s="49"/>
      <c r="HK130" s="49"/>
      <c r="HL130" s="49"/>
      <c r="HM130" s="49"/>
      <c r="HP130" s="161">
        <v>125</v>
      </c>
      <c r="HQ130" s="163" t="str">
        <f t="shared" si="122"/>
        <v>,-125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0" s="164" t="str">
        <f t="shared" si="123"/>
        <v>,-125,2,98,70,68,67,66,65,60,63,64,62,61,158,156,157,177,161,160,162,176,175,174,163,164,172,173,140,141,145,146,147,137,138,139,153,69,152,55,56,54,57,127,109,110,111,112,114,113,115,116,117,118,119,120,123,122,71,126,58,59,74,72,73,75,76,77,78,79,81,80,82,83,84,85,86,87,92,95,124,96,94,93,91,88,89,90,97,121,1,107,106,105,104,100,103,102,8,12,5,108,128,27,28,29,30,9,7,6,14,13,15,16,19,17,18,37,36,20,11,129,131,132,134,133,50,51,52,10,3,4,99,101,25,22,34,21,35,32,26,130,136,135,150,151,149,148,144,143,142,171,170,169,168,167,166,165,159,155,154,31,24,23,45,33,49,46,44,43,53,48,47,41,40,42,39,38,</v>
      </c>
      <c r="HS130" s="105" t="str">
        <f t="shared" si="124"/>
        <v>125,2,98,70,68,67,66,65,60,63,64,62,61,158,156,157,177,161,160,162,176,175,174,163,164,172,173,140,141,145,146,147,137,138,139,153,69,152,55,56,54,57,127,109,110,111,112,114,113,115,116,117,118,119,120,123,122,71,126,58,59,74,72,73,75,76,77,78,79,81,80,82,83,84,85,86,87,92,95,124,96,94,93,91,88,89,90,97,121,1,107,106,105,104,100,103,102,8,12,5,108,128,27,28,29,30,9,7,6,14,13,15,16,19,17,18,37,36,20,11,129,131,132,134,133,50,51,52,10,3,4,99,101,25,22,34,21,35,32,26,130,136,135,150,151,149,148,144,143,142,171,170,169,168,167,166,165,159,155,154,31,24,23,45,33,49,46,44,43,53,48,47,41,40,42,39,38,</v>
      </c>
      <c r="HT130" s="143" t="str">
        <v>1299987,1.25,0</v>
      </c>
      <c r="HU130" s="161">
        <f t="shared" si="112"/>
        <v>8</v>
      </c>
      <c r="HV130" s="161">
        <f t="shared" si="113"/>
        <v>13</v>
      </c>
      <c r="HW130" s="161">
        <f t="shared" si="114"/>
        <v>1299987</v>
      </c>
      <c r="HX130" s="161">
        <f t="shared" si="115"/>
        <v>1.25</v>
      </c>
      <c r="HY130" s="161">
        <f t="shared" si="116"/>
        <v>0</v>
      </c>
      <c r="HZ130" s="161">
        <f t="shared" si="117"/>
        <v>1299987</v>
      </c>
      <c r="IA130" s="174">
        <f t="shared" si="125"/>
        <v>99999</v>
      </c>
      <c r="IB130" s="173">
        <f t="shared" si="126"/>
        <v>99999</v>
      </c>
      <c r="IC130" s="56" t="e">
        <f t="shared" si="127"/>
        <v>#VALUE!</v>
      </c>
      <c r="ID130" s="167" t="str">
        <f t="shared" si="128"/>
        <v>-</v>
      </c>
      <c r="IE130" s="186" t="str">
        <f t="shared" si="129"/>
        <v>-</v>
      </c>
      <c r="IJ130" s="121">
        <f t="shared" si="118"/>
        <v>99999</v>
      </c>
      <c r="IK130" s="1">
        <f t="shared" si="119"/>
        <v>99999</v>
      </c>
      <c r="IL130" s="56" t="str">
        <f t="shared" si="120"/>
        <v>-</v>
      </c>
    </row>
    <row r="131" spans="1:246" ht="16" thickBot="1" x14ac:dyDescent="0.25">
      <c r="A131" s="64"/>
      <c r="B131" s="1">
        <v>126</v>
      </c>
      <c r="K131" s="9">
        <v>125</v>
      </c>
      <c r="L131" s="3">
        <v>125</v>
      </c>
      <c r="AS131" s="281"/>
      <c r="AT131" s="281"/>
      <c r="AU131" s="281"/>
      <c r="AV131" s="281"/>
      <c r="AW131" s="281"/>
      <c r="AX131" s="281"/>
      <c r="AY131" s="281"/>
      <c r="AZ131" s="281"/>
      <c r="BA131" s="281"/>
      <c r="BB131" s="281"/>
      <c r="BC131" s="281"/>
      <c r="BD131" s="281"/>
      <c r="BE131" s="281"/>
      <c r="BF131" s="281"/>
      <c r="BG131" s="281"/>
      <c r="BH131" s="281"/>
      <c r="BI131" s="281"/>
      <c r="BJ131" s="281"/>
      <c r="BK131" s="281"/>
      <c r="BL131" s="281"/>
      <c r="BM131" s="281"/>
      <c r="BN131" s="281"/>
      <c r="BO131" s="281"/>
      <c r="BP131" s="281"/>
      <c r="BQ131" s="281"/>
      <c r="BR131" s="281"/>
      <c r="BS131" s="281"/>
      <c r="BT131" s="281"/>
      <c r="BU131" s="281"/>
      <c r="BV131" s="281"/>
      <c r="BW131" s="281"/>
      <c r="BX131" s="281"/>
      <c r="BY131" s="281"/>
      <c r="BZ131" s="281"/>
      <c r="CA131" s="281"/>
      <c r="CB131" s="281"/>
      <c r="CC131" s="281"/>
      <c r="CD131" s="281"/>
      <c r="CE131" s="281"/>
      <c r="CF131" s="281"/>
      <c r="CG131" s="281"/>
      <c r="CH131" s="281"/>
      <c r="CI131" s="281"/>
      <c r="CJ131" s="281"/>
      <c r="CK131" s="281"/>
      <c r="CL131" s="9"/>
      <c r="CM131" s="9"/>
      <c r="CN131" s="9"/>
      <c r="CO131" s="9"/>
      <c r="CP131" s="9"/>
      <c r="CQ131" s="9"/>
      <c r="CR131" s="9"/>
      <c r="CS131" s="9"/>
      <c r="CT131" s="9"/>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81"/>
      <c r="DQ131" s="281"/>
      <c r="DR131" s="281"/>
      <c r="DS131" s="281"/>
      <c r="DT131" s="281"/>
      <c r="DU131" s="281"/>
      <c r="DV131" s="281"/>
      <c r="DW131" s="281"/>
      <c r="DX131" s="281"/>
      <c r="DY131" s="281"/>
      <c r="DZ131" s="281"/>
      <c r="EA131" s="281"/>
      <c r="EB131" s="281"/>
      <c r="EC131" s="281"/>
      <c r="ED131" s="281"/>
      <c r="EE131" s="9"/>
      <c r="EF131" s="9"/>
      <c r="EG131" s="143"/>
      <c r="EH131" s="143" t="s">
        <v>17</v>
      </c>
      <c r="EI131" s="278"/>
      <c r="EJ131" s="278"/>
      <c r="EK131" s="278"/>
      <c r="EL131" s="278"/>
      <c r="EM131" s="278"/>
      <c r="EN131" s="278"/>
      <c r="EO131" s="278"/>
      <c r="EP131" s="278"/>
      <c r="EQ131" s="278"/>
      <c r="ER131" s="278"/>
      <c r="ES131" s="278"/>
      <c r="ET131" s="278"/>
      <c r="EU131" s="278"/>
      <c r="EV131" s="278"/>
      <c r="EW131" s="278"/>
      <c r="EX131" s="278"/>
      <c r="EY131" s="278"/>
      <c r="EZ131" s="278"/>
      <c r="FA131" s="278"/>
      <c r="FB131" s="278"/>
      <c r="FC131" s="278"/>
      <c r="FD131" s="278"/>
      <c r="FE131" s="278"/>
      <c r="FF131" s="278"/>
      <c r="FG131" s="278"/>
      <c r="FH131" s="278"/>
      <c r="FI131" s="278"/>
      <c r="FJ131" s="278"/>
      <c r="FK131" s="278"/>
      <c r="FL131" s="278"/>
      <c r="FM131" s="278"/>
      <c r="FN131" s="278"/>
      <c r="FO131" s="278"/>
      <c r="FP131" s="278"/>
      <c r="FQ131" s="278"/>
      <c r="FR131" s="278"/>
      <c r="FS131" s="278"/>
      <c r="FT131" s="278"/>
      <c r="FU131" s="278"/>
      <c r="FV131" s="278"/>
      <c r="FW131" s="278"/>
      <c r="FX131" s="278"/>
      <c r="FY131" s="278"/>
      <c r="FZ131" s="278"/>
      <c r="GA131" s="278"/>
      <c r="GB131" s="278"/>
      <c r="GC131" s="278"/>
      <c r="GD131" s="278"/>
      <c r="GE131" s="278"/>
      <c r="GF131" s="278"/>
      <c r="GG131" s="278"/>
      <c r="GH131" s="278"/>
      <c r="GI131" s="150">
        <v>99999</v>
      </c>
      <c r="GJ131" s="150">
        <v>99999</v>
      </c>
      <c r="GK131" s="150">
        <v>99999</v>
      </c>
      <c r="GL131" s="48">
        <v>125</v>
      </c>
      <c r="GN131" s="99">
        <f t="shared" si="103"/>
        <v>429</v>
      </c>
      <c r="GO131" s="99">
        <f t="shared" si="100"/>
        <v>430</v>
      </c>
      <c r="GP131" s="50"/>
      <c r="GQ131" s="101" t="str">
        <f t="shared" si="102"/>
        <v>50</v>
      </c>
      <c r="GR131" s="104" t="str">
        <f t="shared" si="101"/>
        <v>51</v>
      </c>
      <c r="GS131" s="50">
        <f t="shared" si="97"/>
        <v>126</v>
      </c>
      <c r="GT131" s="7"/>
      <c r="GU13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50,100,51,52,10,3,4,99,101,25,22,34,21,35,32,26,130,136,135,150,151,149,148,144,143,142,171,170,169,168,167,166,165,159,155,154,31,24,23,45,33,49,46,44,43,53,48,47,41,40,42,39,38,</v>
      </c>
      <c r="GV131" s="241" t="str">
        <v>1199993.14,2.5,0</v>
      </c>
      <c r="GW131" s="101">
        <f t="shared" si="105"/>
        <v>11</v>
      </c>
      <c r="GX131" s="101">
        <f t="shared" si="106"/>
        <v>15</v>
      </c>
      <c r="GY131" s="167">
        <f t="shared" si="107"/>
        <v>1199993.1399999999</v>
      </c>
      <c r="GZ131" s="99">
        <f t="shared" si="108"/>
        <v>2.5</v>
      </c>
      <c r="HA131" s="99">
        <f t="shared" si="109"/>
        <v>0</v>
      </c>
      <c r="HB131" s="248" t="str">
        <f t="shared" si="110"/>
        <v>-</v>
      </c>
      <c r="HC131" s="49"/>
      <c r="HD131" s="246" t="str">
        <f t="shared" si="98"/>
        <v/>
      </c>
      <c r="HE131" s="50">
        <v>126</v>
      </c>
      <c r="HF131" s="173" t="str">
        <f t="shared" si="99"/>
        <v/>
      </c>
      <c r="HG131" s="101" t="str">
        <f t="shared" si="104"/>
        <v/>
      </c>
      <c r="HH131" s="267" t="str" cm="1">
        <f t="array" ref="HH131">IF(HE131&lt;=$HC$1-1,IF(HF131&lt;&gt;HF130,INDEX($M$6:$GK$185,1,HG131+1),INDEX($M$6:$GK$185,MIN(HG131,HG130)+1,MAX(HG131,HG130)+1))+IF(HF131&lt;&gt;HF132,INDEX($M$6:$GK$185,1,HG131+1),0),"")</f>
        <v/>
      </c>
      <c r="HI131" s="50" t="str">
        <f t="shared" ca="1" si="111"/>
        <v/>
      </c>
      <c r="HJ131" s="49"/>
      <c r="HK131" s="49"/>
      <c r="HL131" s="49"/>
      <c r="HM131" s="49"/>
      <c r="HP131" s="161">
        <v>126</v>
      </c>
      <c r="HQ131" s="163" t="str">
        <f t="shared" si="122"/>
        <v>,-126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1" s="164" t="str">
        <f t="shared" si="123"/>
        <v>,-126,2,98,70,68,67,66,65,60,63,64,62,61,158,156,157,177,161,160,162,176,175,174,163,164,172,173,140,141,145,146,147,137,138,139,153,69,152,55,56,54,57,127,109,110,111,112,114,113,115,116,117,118,119,120,123,122,71,1,58,59,74,72,73,75,76,77,78,79,81,80,82,83,84,85,86,87,92,95,124,96,94,93,91,88,89,90,97,121,125,107,106,105,104,100,103,102,8,12,5,108,128,27,28,29,30,9,7,6,14,13,15,16,19,17,18,37,36,20,11,129,131,132,134,133,50,51,52,10,3,4,99,101,25,22,34,21,35,32,26,130,136,135,150,151,149,148,144,143,142,171,170,169,168,167,166,165,159,155,154,31,24,23,45,33,49,46,44,43,53,48,47,41,40,42,39,38,</v>
      </c>
      <c r="HS131" s="105" t="str">
        <f t="shared" si="124"/>
        <v>126,2,98,70,68,67,66,65,60,63,64,62,61,158,156,157,177,161,160,162,176,175,174,163,164,172,173,140,141,145,146,147,137,138,139,153,69,152,55,56,54,57,127,109,110,111,112,114,113,115,116,117,118,119,120,123,122,71,1,58,59,74,72,73,75,76,77,78,79,81,80,82,83,84,85,86,87,92,95,124,96,94,93,91,88,89,90,97,121,125,107,106,105,104,100,103,102,8,12,5,108,128,27,28,29,30,9,7,6,14,13,15,16,19,17,18,37,36,20,11,129,131,132,134,133,50,51,52,10,3,4,99,101,25,22,34,21,35,32,26,130,136,135,150,151,149,148,144,143,142,171,170,169,168,167,166,165,159,155,154,31,24,23,45,33,49,46,44,43,53,48,47,41,40,42,39,38,</v>
      </c>
      <c r="HT131" s="143" t="str">
        <v>1299987,1.25,0</v>
      </c>
      <c r="HU131" s="161">
        <f t="shared" si="112"/>
        <v>8</v>
      </c>
      <c r="HV131" s="161">
        <f t="shared" si="113"/>
        <v>13</v>
      </c>
      <c r="HW131" s="161">
        <f t="shared" si="114"/>
        <v>1299987</v>
      </c>
      <c r="HX131" s="161">
        <f t="shared" si="115"/>
        <v>1.25</v>
      </c>
      <c r="HY131" s="161">
        <f t="shared" si="116"/>
        <v>0</v>
      </c>
      <c r="HZ131" s="161">
        <f t="shared" si="117"/>
        <v>1299987</v>
      </c>
      <c r="IA131" s="174">
        <f t="shared" si="125"/>
        <v>99999</v>
      </c>
      <c r="IB131" s="173">
        <f t="shared" si="126"/>
        <v>99999</v>
      </c>
      <c r="IC131" s="56" t="e">
        <f t="shared" si="127"/>
        <v>#VALUE!</v>
      </c>
      <c r="ID131" s="167" t="str">
        <f t="shared" si="128"/>
        <v>-</v>
      </c>
      <c r="IE131" s="186" t="str">
        <f t="shared" si="129"/>
        <v>-</v>
      </c>
      <c r="IJ131" s="121">
        <f t="shared" si="118"/>
        <v>99999</v>
      </c>
      <c r="IK131" s="1">
        <f t="shared" si="119"/>
        <v>99999</v>
      </c>
      <c r="IL131" s="56" t="str">
        <f t="shared" si="120"/>
        <v>-</v>
      </c>
    </row>
    <row r="132" spans="1:246" ht="16" thickBot="1" x14ac:dyDescent="0.25">
      <c r="A132" s="64"/>
      <c r="B132" s="1">
        <v>127</v>
      </c>
      <c r="K132" s="9">
        <v>126</v>
      </c>
      <c r="L132" s="3">
        <v>126</v>
      </c>
      <c r="AS132" s="281"/>
      <c r="AT132" s="281"/>
      <c r="AU132" s="281"/>
      <c r="AV132" s="281"/>
      <c r="AW132" s="281"/>
      <c r="AX132" s="281"/>
      <c r="AY132" s="281"/>
      <c r="AZ132" s="281"/>
      <c r="BA132" s="281"/>
      <c r="BB132" s="281"/>
      <c r="BC132" s="281"/>
      <c r="BD132" s="281"/>
      <c r="BE132" s="281"/>
      <c r="BF132" s="281"/>
      <c r="BG132" s="281"/>
      <c r="BH132" s="281"/>
      <c r="BI132" s="281"/>
      <c r="BJ132" s="281"/>
      <c r="BK132" s="281"/>
      <c r="BL132" s="281"/>
      <c r="BM132" s="281"/>
      <c r="BN132" s="281"/>
      <c r="BO132" s="281"/>
      <c r="BP132" s="281"/>
      <c r="BQ132" s="281"/>
      <c r="BR132" s="281"/>
      <c r="BS132" s="281"/>
      <c r="BT132" s="281"/>
      <c r="BU132" s="281"/>
      <c r="BV132" s="281"/>
      <c r="BW132" s="281"/>
      <c r="BX132" s="281"/>
      <c r="BY132" s="281"/>
      <c r="BZ132" s="281"/>
      <c r="CA132" s="281"/>
      <c r="CB132" s="281"/>
      <c r="CC132" s="281"/>
      <c r="CD132" s="281"/>
      <c r="CE132" s="281"/>
      <c r="CF132" s="281"/>
      <c r="CG132" s="281"/>
      <c r="CH132" s="281"/>
      <c r="CI132" s="281"/>
      <c r="CJ132" s="281"/>
      <c r="CK132" s="281"/>
      <c r="CL132" s="9"/>
      <c r="CM132" s="9"/>
      <c r="CN132" s="9"/>
      <c r="CO132" s="9"/>
      <c r="CP132" s="9"/>
      <c r="CQ132" s="9"/>
      <c r="CR132" s="9"/>
      <c r="CS132" s="9"/>
      <c r="CT132" s="9"/>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81"/>
      <c r="DQ132" s="281"/>
      <c r="DR132" s="281"/>
      <c r="DS132" s="281"/>
      <c r="DT132" s="281"/>
      <c r="DU132" s="281"/>
      <c r="DV132" s="281"/>
      <c r="DW132" s="281"/>
      <c r="DX132" s="281"/>
      <c r="DY132" s="281"/>
      <c r="DZ132" s="281"/>
      <c r="EA132" s="281"/>
      <c r="EB132" s="281"/>
      <c r="EC132" s="281"/>
      <c r="ED132" s="281"/>
      <c r="EE132" s="9"/>
      <c r="EF132" s="9"/>
      <c r="EG132" s="9"/>
      <c r="EH132" s="143"/>
      <c r="EI132" s="143" t="s">
        <v>17</v>
      </c>
      <c r="EJ132" s="278"/>
      <c r="EK132" s="278"/>
      <c r="EL132" s="278"/>
      <c r="EM132" s="278"/>
      <c r="EN132" s="278"/>
      <c r="EO132" s="278"/>
      <c r="EP132" s="278"/>
      <c r="EQ132" s="278"/>
      <c r="ER132" s="278"/>
      <c r="ES132" s="278"/>
      <c r="ET132" s="278"/>
      <c r="EU132" s="278"/>
      <c r="EV132" s="278"/>
      <c r="EW132" s="278"/>
      <c r="EX132" s="278"/>
      <c r="EY132" s="278"/>
      <c r="EZ132" s="278"/>
      <c r="FA132" s="278"/>
      <c r="FB132" s="278"/>
      <c r="FC132" s="278"/>
      <c r="FD132" s="278"/>
      <c r="FE132" s="278"/>
      <c r="FF132" s="278"/>
      <c r="FG132" s="278"/>
      <c r="FH132" s="278"/>
      <c r="FI132" s="278"/>
      <c r="FJ132" s="278"/>
      <c r="FK132" s="278"/>
      <c r="FL132" s="278"/>
      <c r="FM132" s="278"/>
      <c r="FN132" s="278"/>
      <c r="FO132" s="278"/>
      <c r="FP132" s="278"/>
      <c r="FQ132" s="278"/>
      <c r="FR132" s="278"/>
      <c r="FS132" s="278"/>
      <c r="FT132" s="278"/>
      <c r="FU132" s="278"/>
      <c r="FV132" s="278"/>
      <c r="FW132" s="278"/>
      <c r="FX132" s="278"/>
      <c r="FY132" s="278"/>
      <c r="FZ132" s="278"/>
      <c r="GA132" s="278"/>
      <c r="GB132" s="278"/>
      <c r="GC132" s="278"/>
      <c r="GD132" s="278"/>
      <c r="GE132" s="278"/>
      <c r="GF132" s="278"/>
      <c r="GG132" s="278"/>
      <c r="GH132" s="278"/>
      <c r="GI132" s="150">
        <v>99999</v>
      </c>
      <c r="GJ132" s="150">
        <v>99999</v>
      </c>
      <c r="GK132" s="150">
        <v>99999</v>
      </c>
      <c r="GL132" s="48">
        <v>126</v>
      </c>
      <c r="GN132" s="99">
        <f t="shared" si="103"/>
        <v>432</v>
      </c>
      <c r="GO132" s="99">
        <f t="shared" si="100"/>
        <v>433</v>
      </c>
      <c r="GP132" s="50"/>
      <c r="GQ132" s="101" t="str">
        <f t="shared" si="102"/>
        <v>51</v>
      </c>
      <c r="GR132" s="104" t="str">
        <f t="shared" si="101"/>
        <v>52</v>
      </c>
      <c r="GS132" s="50">
        <f t="shared" si="97"/>
        <v>127</v>
      </c>
      <c r="GT132" s="7"/>
      <c r="GU13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51,100,52,10,3,4,99,101,25,22,34,21,35,32,26,130,136,135,150,151,149,148,144,143,142,171,170,169,168,167,166,165,159,155,154,31,24,23,45,33,49,46,44,43,53,48,47,41,40,42,39,38,</v>
      </c>
      <c r="GV132" s="241" t="str">
        <v>1199993.14,2.5,0</v>
      </c>
      <c r="GW132" s="101">
        <f t="shared" si="105"/>
        <v>11</v>
      </c>
      <c r="GX132" s="101">
        <f t="shared" si="106"/>
        <v>15</v>
      </c>
      <c r="GY132" s="167">
        <f t="shared" si="107"/>
        <v>1199993.1399999999</v>
      </c>
      <c r="GZ132" s="99">
        <f t="shared" si="108"/>
        <v>2.5</v>
      </c>
      <c r="HA132" s="99">
        <f t="shared" si="109"/>
        <v>0</v>
      </c>
      <c r="HB132" s="248" t="str">
        <f t="shared" si="110"/>
        <v>-</v>
      </c>
      <c r="HC132" s="49"/>
      <c r="HD132" s="246" t="str">
        <f t="shared" si="98"/>
        <v/>
      </c>
      <c r="HE132" s="50">
        <v>127</v>
      </c>
      <c r="HF132" s="173" t="str">
        <f t="shared" si="99"/>
        <v/>
      </c>
      <c r="HG132" s="101" t="str">
        <f t="shared" si="104"/>
        <v/>
      </c>
      <c r="HH132" s="267" t="str" cm="1">
        <f t="array" ref="HH132">IF(HE132&lt;=$HC$1-1,IF(HF132&lt;&gt;HF131,INDEX($M$6:$GK$185,1,HG132+1),INDEX($M$6:$GK$185,MIN(HG132,HG131)+1,MAX(HG132,HG131)+1))+IF(HF132&lt;&gt;HF133,INDEX($M$6:$GK$185,1,HG132+1),0),"")</f>
        <v/>
      </c>
      <c r="HI132" s="50" t="str">
        <f t="shared" ca="1" si="111"/>
        <v/>
      </c>
      <c r="HJ132" s="49"/>
      <c r="HK132" s="49"/>
      <c r="HL132" s="49"/>
      <c r="HM132" s="49"/>
      <c r="HP132" s="161">
        <v>127</v>
      </c>
      <c r="HQ132" s="163" t="str">
        <f t="shared" si="122"/>
        <v>,-127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2" s="164" t="str">
        <f t="shared" si="123"/>
        <v>,-127,2,98,70,68,67,66,65,60,63,64,62,61,158,156,157,177,161,160,162,176,175,174,163,164,172,173,140,141,145,146,147,137,138,139,153,69,152,55,56,54,57,1,109,110,111,112,114,113,115,116,117,118,119,120,123,122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32" s="105" t="str">
        <f t="shared" si="124"/>
        <v>127,2,98,70,68,67,66,65,60,63,64,62,61,158,156,157,177,161,160,162,176,175,174,163,164,172,173,140,141,145,146,147,137,138,139,153,69,152,55,56,54,57,1,109,110,111,112,114,113,115,116,117,118,119,120,123,122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32" s="143" t="str">
        <v>1299987,1.25,0</v>
      </c>
      <c r="HU132" s="161">
        <f t="shared" si="112"/>
        <v>8</v>
      </c>
      <c r="HV132" s="161">
        <f t="shared" si="113"/>
        <v>13</v>
      </c>
      <c r="HW132" s="161">
        <f t="shared" si="114"/>
        <v>1299987</v>
      </c>
      <c r="HX132" s="161">
        <f t="shared" si="115"/>
        <v>1.25</v>
      </c>
      <c r="HY132" s="161">
        <f t="shared" si="116"/>
        <v>0</v>
      </c>
      <c r="HZ132" s="161">
        <f t="shared" si="117"/>
        <v>1299987</v>
      </c>
      <c r="IA132" s="174">
        <f t="shared" si="125"/>
        <v>99999</v>
      </c>
      <c r="IB132" s="173">
        <f t="shared" si="126"/>
        <v>99999</v>
      </c>
      <c r="IC132" s="56" t="e">
        <f t="shared" si="127"/>
        <v>#VALUE!</v>
      </c>
      <c r="ID132" s="167" t="str">
        <f t="shared" si="128"/>
        <v>-</v>
      </c>
      <c r="IE132" s="186" t="str">
        <f t="shared" si="129"/>
        <v>-</v>
      </c>
      <c r="IJ132" s="121">
        <f t="shared" si="118"/>
        <v>99999</v>
      </c>
      <c r="IK132" s="1">
        <f t="shared" si="119"/>
        <v>99999</v>
      </c>
      <c r="IL132" s="56" t="str">
        <f t="shared" si="120"/>
        <v>-</v>
      </c>
    </row>
    <row r="133" spans="1:246" ht="16" thickBot="1" x14ac:dyDescent="0.25">
      <c r="A133" s="64"/>
      <c r="B133" s="1">
        <v>128</v>
      </c>
      <c r="K133" s="9">
        <v>127</v>
      </c>
      <c r="L133" s="3">
        <v>127</v>
      </c>
      <c r="AS133" s="281"/>
      <c r="AT133" s="281"/>
      <c r="AU133" s="281"/>
      <c r="AV133" s="281"/>
      <c r="AW133" s="281"/>
      <c r="AX133" s="281"/>
      <c r="AY133" s="281"/>
      <c r="AZ133" s="281"/>
      <c r="BA133" s="281"/>
      <c r="BB133" s="281"/>
      <c r="BC133" s="281"/>
      <c r="BD133" s="281"/>
      <c r="BE133" s="281"/>
      <c r="BF133" s="281"/>
      <c r="BG133" s="281"/>
      <c r="BH133" s="281"/>
      <c r="BI133" s="281"/>
      <c r="BJ133" s="281"/>
      <c r="BK133" s="281"/>
      <c r="BL133" s="281"/>
      <c r="BM133" s="281"/>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9"/>
      <c r="CM133" s="9"/>
      <c r="CN133" s="9"/>
      <c r="CO133" s="9"/>
      <c r="CP133" s="9"/>
      <c r="CQ133" s="9"/>
      <c r="CR133" s="9"/>
      <c r="CS133" s="9"/>
      <c r="CT133" s="9"/>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1"/>
      <c r="DQ133" s="281"/>
      <c r="DR133" s="281"/>
      <c r="DS133" s="281"/>
      <c r="DT133" s="281"/>
      <c r="DU133" s="281"/>
      <c r="DV133" s="281"/>
      <c r="DW133" s="281"/>
      <c r="DX133" s="281"/>
      <c r="DY133" s="281"/>
      <c r="DZ133" s="281"/>
      <c r="EA133" s="281"/>
      <c r="EB133" s="281"/>
      <c r="EC133" s="281"/>
      <c r="ED133" s="281"/>
      <c r="EE133" s="9"/>
      <c r="EF133" s="9"/>
      <c r="EG133" s="9"/>
      <c r="EH133" s="9"/>
      <c r="EI133" s="143"/>
      <c r="EJ133" s="143" t="s">
        <v>17</v>
      </c>
      <c r="EK133" s="278"/>
      <c r="EL133" s="278"/>
      <c r="EM133" s="278"/>
      <c r="EN133" s="278"/>
      <c r="EO133" s="278"/>
      <c r="EP133" s="278"/>
      <c r="EQ133" s="278"/>
      <c r="ER133" s="278"/>
      <c r="ES133" s="278"/>
      <c r="ET133" s="278"/>
      <c r="EU133" s="278"/>
      <c r="EV133" s="278"/>
      <c r="EW133" s="278"/>
      <c r="EX133" s="278"/>
      <c r="EY133" s="278"/>
      <c r="EZ133" s="278"/>
      <c r="FA133" s="278"/>
      <c r="FB133" s="278"/>
      <c r="FC133" s="278"/>
      <c r="FD133" s="278"/>
      <c r="FE133" s="278"/>
      <c r="FF133" s="278"/>
      <c r="FG133" s="278"/>
      <c r="FH133" s="278"/>
      <c r="FI133" s="278"/>
      <c r="FJ133" s="278"/>
      <c r="FK133" s="278"/>
      <c r="FL133" s="278"/>
      <c r="FM133" s="278"/>
      <c r="FN133" s="278"/>
      <c r="FO133" s="278"/>
      <c r="FP133" s="278"/>
      <c r="FQ133" s="278"/>
      <c r="FR133" s="278"/>
      <c r="FS133" s="278"/>
      <c r="FT133" s="278"/>
      <c r="FU133" s="278"/>
      <c r="FV133" s="278"/>
      <c r="FW133" s="278"/>
      <c r="FX133" s="278"/>
      <c r="FY133" s="278"/>
      <c r="FZ133" s="278"/>
      <c r="GA133" s="278"/>
      <c r="GB133" s="278"/>
      <c r="GC133" s="278"/>
      <c r="GD133" s="278"/>
      <c r="GE133" s="278"/>
      <c r="GF133" s="278"/>
      <c r="GG133" s="278"/>
      <c r="GH133" s="278"/>
      <c r="GI133" s="150">
        <v>99999</v>
      </c>
      <c r="GJ133" s="150">
        <v>99999</v>
      </c>
      <c r="GK133" s="150">
        <v>99999</v>
      </c>
      <c r="GL133" s="48">
        <v>127</v>
      </c>
      <c r="GN133" s="99">
        <f t="shared" si="103"/>
        <v>435</v>
      </c>
      <c r="GO133" s="99">
        <f t="shared" si="100"/>
        <v>436</v>
      </c>
      <c r="GP133" s="50"/>
      <c r="GQ133" s="101" t="str">
        <f t="shared" si="102"/>
        <v>52</v>
      </c>
      <c r="GR133" s="104" t="str">
        <f t="shared" si="101"/>
        <v>10</v>
      </c>
      <c r="GS133" s="50">
        <f t="shared" si="97"/>
        <v>128</v>
      </c>
      <c r="GT133" s="7"/>
      <c r="GU13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52,100,10,3,4,99,101,25,22,34,21,35,32,26,130,136,135,150,151,149,148,144,143,142,171,170,169,168,167,166,165,159,155,154,31,24,23,45,33,49,46,44,43,53,48,47,41,40,42,39,38,</v>
      </c>
      <c r="GV133" s="241" t="str">
        <v>1199993.14,2.5,0</v>
      </c>
      <c r="GW133" s="101">
        <f t="shared" si="105"/>
        <v>11</v>
      </c>
      <c r="GX133" s="101">
        <f t="shared" si="106"/>
        <v>15</v>
      </c>
      <c r="GY133" s="167">
        <f t="shared" si="107"/>
        <v>1199993.1399999999</v>
      </c>
      <c r="GZ133" s="99">
        <f t="shared" si="108"/>
        <v>2.5</v>
      </c>
      <c r="HA133" s="99">
        <f t="shared" si="109"/>
        <v>0</v>
      </c>
      <c r="HB133" s="248" t="str">
        <f t="shared" si="110"/>
        <v>-</v>
      </c>
      <c r="HC133" s="49"/>
      <c r="HD133" s="246" t="str">
        <f t="shared" si="98"/>
        <v/>
      </c>
      <c r="HE133" s="50">
        <v>128</v>
      </c>
      <c r="HF133" s="173" t="str">
        <f t="shared" si="99"/>
        <v/>
      </c>
      <c r="HG133" s="101" t="str">
        <f t="shared" si="104"/>
        <v/>
      </c>
      <c r="HH133" s="267" t="str" cm="1">
        <f t="array" ref="HH133">IF(HE133&lt;=$HC$1-1,IF(HF133&lt;&gt;HF132,INDEX($M$6:$GK$185,1,HG133+1),INDEX($M$6:$GK$185,MIN(HG133,HG132)+1,MAX(HG133,HG132)+1))+IF(HF133&lt;&gt;HF134,INDEX($M$6:$GK$185,1,HG133+1),0),"")</f>
        <v/>
      </c>
      <c r="HI133" s="50" t="str">
        <f t="shared" ca="1" si="111"/>
        <v/>
      </c>
      <c r="HJ133" s="49"/>
      <c r="HK133" s="49"/>
      <c r="HL133" s="49"/>
      <c r="HM133" s="49"/>
      <c r="HP133" s="161">
        <v>128</v>
      </c>
      <c r="HQ133" s="163" t="str">
        <f t="shared" si="122"/>
        <v>,-128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3" s="164" t="str">
        <f t="shared" si="123"/>
        <v>,-128,2,98,70,68,67,66,65,60,63,64,62,61,158,156,157,177,161,160,162,176,175,174,163,164,172,173,140,141,145,146,147,137,138,139,153,69,152,55,56,54,57,127,109,110,111,112,114,113,115,116,117,118,119,120,123,122,71,126,58,59,74,72,73,75,76,77,78,79,81,80,82,83,84,85,86,87,92,95,124,96,94,93,91,88,89,90,97,121,125,107,106,105,104,100,103,102,8,12,5,108,1,27,28,29,30,9,7,6,14,13,15,16,19,17,18,37,36,20,11,129,131,132,134,133,50,51,52,10,3,4,99,101,25,22,34,21,35,32,26,130,136,135,150,151,149,148,144,143,142,171,170,169,168,167,166,165,159,155,154,31,24,23,45,33,49,46,44,43,53,48,47,41,40,42,39,38,</v>
      </c>
      <c r="HS133" s="105" t="str">
        <f t="shared" si="124"/>
        <v>128,2,98,70,68,67,66,65,60,63,64,62,61,158,156,157,177,161,160,162,176,175,174,163,164,172,173,140,141,145,146,147,137,138,139,153,69,152,55,56,54,57,127,109,110,111,112,114,113,115,116,117,118,119,120,123,122,71,126,58,59,74,72,73,75,76,77,78,79,81,80,82,83,84,85,86,87,92,95,124,96,94,93,91,88,89,90,97,121,125,107,106,105,104,100,103,102,8,12,5,108,1,27,28,29,30,9,7,6,14,13,15,16,19,17,18,37,36,20,11,129,131,132,134,133,50,51,52,10,3,4,99,101,25,22,34,21,35,32,26,130,136,135,150,151,149,148,144,143,142,171,170,169,168,167,166,165,159,155,154,31,24,23,45,33,49,46,44,43,53,48,47,41,40,42,39,38,</v>
      </c>
      <c r="HT133" s="143" t="str">
        <v>1299987,1.25,0</v>
      </c>
      <c r="HU133" s="161">
        <f t="shared" si="112"/>
        <v>8</v>
      </c>
      <c r="HV133" s="161">
        <f t="shared" si="113"/>
        <v>13</v>
      </c>
      <c r="HW133" s="161">
        <f t="shared" si="114"/>
        <v>1299987</v>
      </c>
      <c r="HX133" s="161">
        <f t="shared" si="115"/>
        <v>1.25</v>
      </c>
      <c r="HY133" s="161">
        <f t="shared" si="116"/>
        <v>0</v>
      </c>
      <c r="HZ133" s="161">
        <f t="shared" si="117"/>
        <v>1299987</v>
      </c>
      <c r="IA133" s="174">
        <f t="shared" si="125"/>
        <v>99999</v>
      </c>
      <c r="IB133" s="173">
        <f t="shared" si="126"/>
        <v>99999</v>
      </c>
      <c r="IC133" s="56" t="e">
        <f t="shared" si="127"/>
        <v>#VALUE!</v>
      </c>
      <c r="ID133" s="167" t="str">
        <f t="shared" si="128"/>
        <v>-</v>
      </c>
      <c r="IE133" s="186" t="str">
        <f t="shared" si="129"/>
        <v>-</v>
      </c>
      <c r="IJ133" s="121">
        <f t="shared" si="118"/>
        <v>99999</v>
      </c>
      <c r="IK133" s="1">
        <f t="shared" si="119"/>
        <v>99999</v>
      </c>
      <c r="IL133" s="56" t="str">
        <f t="shared" si="120"/>
        <v>-</v>
      </c>
    </row>
    <row r="134" spans="1:246" ht="16" thickBot="1" x14ac:dyDescent="0.25">
      <c r="A134" s="64"/>
      <c r="B134" s="1">
        <v>129</v>
      </c>
      <c r="K134" s="9">
        <v>128</v>
      </c>
      <c r="L134" s="3">
        <v>128</v>
      </c>
      <c r="AS134" s="281"/>
      <c r="AT134" s="281"/>
      <c r="AU134" s="281"/>
      <c r="AV134" s="281"/>
      <c r="AW134" s="281"/>
      <c r="AX134" s="281"/>
      <c r="AY134" s="281"/>
      <c r="AZ134" s="281"/>
      <c r="BA134" s="281"/>
      <c r="BB134" s="281"/>
      <c r="BC134" s="281"/>
      <c r="BD134" s="281"/>
      <c r="BE134" s="281"/>
      <c r="BF134" s="281"/>
      <c r="BG134" s="281"/>
      <c r="BH134" s="281"/>
      <c r="BI134" s="281"/>
      <c r="BJ134" s="281"/>
      <c r="BK134" s="281"/>
      <c r="BL134" s="281"/>
      <c r="BM134" s="281"/>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9"/>
      <c r="CM134" s="9"/>
      <c r="CN134" s="9"/>
      <c r="CO134" s="9"/>
      <c r="CP134" s="9"/>
      <c r="CQ134" s="9"/>
      <c r="CR134" s="9"/>
      <c r="CS134" s="9"/>
      <c r="CT134" s="9"/>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1"/>
      <c r="DQ134" s="281"/>
      <c r="DR134" s="281"/>
      <c r="DS134" s="281"/>
      <c r="DT134" s="281"/>
      <c r="DU134" s="281"/>
      <c r="DV134" s="281"/>
      <c r="DW134" s="281"/>
      <c r="DX134" s="281"/>
      <c r="DY134" s="281"/>
      <c r="DZ134" s="281"/>
      <c r="EA134" s="281"/>
      <c r="EB134" s="281"/>
      <c r="EC134" s="281"/>
      <c r="ED134" s="281"/>
      <c r="EE134" s="9"/>
      <c r="EF134" s="9"/>
      <c r="EG134" s="9"/>
      <c r="EH134" s="9"/>
      <c r="EI134" s="9"/>
      <c r="EJ134" s="143"/>
      <c r="EK134" s="143" t="s">
        <v>17</v>
      </c>
      <c r="EL134" s="278"/>
      <c r="EM134" s="278"/>
      <c r="EN134" s="278"/>
      <c r="EO134" s="278"/>
      <c r="EP134" s="278"/>
      <c r="EQ134" s="278"/>
      <c r="ER134" s="278"/>
      <c r="ES134" s="278"/>
      <c r="ET134" s="278"/>
      <c r="EU134" s="278"/>
      <c r="EV134" s="278"/>
      <c r="EW134" s="278"/>
      <c r="EX134" s="278"/>
      <c r="EY134" s="278"/>
      <c r="EZ134" s="278"/>
      <c r="FA134" s="278"/>
      <c r="FB134" s="278"/>
      <c r="FC134" s="278"/>
      <c r="FD134" s="278"/>
      <c r="FE134" s="278"/>
      <c r="FF134" s="278"/>
      <c r="FG134" s="278"/>
      <c r="FH134" s="278"/>
      <c r="FI134" s="278"/>
      <c r="FJ134" s="278"/>
      <c r="FK134" s="278"/>
      <c r="FL134" s="278"/>
      <c r="FM134" s="278"/>
      <c r="FN134" s="278"/>
      <c r="FO134" s="278"/>
      <c r="FP134" s="278"/>
      <c r="FQ134" s="278"/>
      <c r="FR134" s="278"/>
      <c r="FS134" s="278"/>
      <c r="FT134" s="278"/>
      <c r="FU134" s="278"/>
      <c r="FV134" s="278"/>
      <c r="FW134" s="278"/>
      <c r="FX134" s="278"/>
      <c r="FY134" s="278"/>
      <c r="FZ134" s="278"/>
      <c r="GA134" s="278"/>
      <c r="GB134" s="278"/>
      <c r="GC134" s="278"/>
      <c r="GD134" s="278"/>
      <c r="GE134" s="278"/>
      <c r="GF134" s="278"/>
      <c r="GG134" s="278"/>
      <c r="GH134" s="278"/>
      <c r="GI134" s="150">
        <v>99999</v>
      </c>
      <c r="GJ134" s="150">
        <v>99999</v>
      </c>
      <c r="GK134" s="150">
        <v>99999</v>
      </c>
      <c r="GL134" s="48">
        <v>128</v>
      </c>
      <c r="GN134" s="99">
        <f t="shared" si="103"/>
        <v>438</v>
      </c>
      <c r="GO134" s="99">
        <f t="shared" si="100"/>
        <v>438</v>
      </c>
      <c r="GP134" s="50"/>
      <c r="GQ134" s="101" t="str">
        <f t="shared" si="102"/>
        <v>10</v>
      </c>
      <c r="GR134" s="104" t="str">
        <f t="shared" si="101"/>
        <v>3</v>
      </c>
      <c r="GS134" s="50">
        <f t="shared" si="97"/>
        <v>129</v>
      </c>
      <c r="GT134" s="7"/>
      <c r="GU13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10,100,3,4,99,101,25,22,34,21,35,32,26,130,136,135,150,151,149,148,144,143,142,171,170,169,168,167,166,165,159,155,154,31,24,23,45,33,49,46,44,43,53,48,47,41,40,42,39,38,</v>
      </c>
      <c r="GV134" s="241" t="str">
        <v>1199993.14,2.5,0</v>
      </c>
      <c r="GW134" s="101">
        <f t="shared" si="105"/>
        <v>11</v>
      </c>
      <c r="GX134" s="101">
        <f t="shared" si="106"/>
        <v>15</v>
      </c>
      <c r="GY134" s="167">
        <f t="shared" si="107"/>
        <v>1199993.1399999999</v>
      </c>
      <c r="GZ134" s="99">
        <f t="shared" si="108"/>
        <v>2.5</v>
      </c>
      <c r="HA134" s="99">
        <f t="shared" si="109"/>
        <v>0</v>
      </c>
      <c r="HB134" s="248" t="str">
        <f t="shared" si="110"/>
        <v>-</v>
      </c>
      <c r="HC134" s="49"/>
      <c r="HD134" s="246" t="str">
        <f t="shared" si="98"/>
        <v/>
      </c>
      <c r="HE134" s="50">
        <v>129</v>
      </c>
      <c r="HF134" s="173" t="str">
        <f t="shared" si="99"/>
        <v/>
      </c>
      <c r="HG134" s="101" t="str">
        <f t="shared" si="104"/>
        <v/>
      </c>
      <c r="HH134" s="267" t="str" cm="1">
        <f t="array" ref="HH134">IF(HE134&lt;=$HC$1-1,IF(HF134&lt;&gt;HF133,INDEX($M$6:$GK$185,1,HG134+1),INDEX($M$6:$GK$185,MIN(HG134,HG133)+1,MAX(HG134,HG133)+1))+IF(HF134&lt;&gt;HF135,INDEX($M$6:$GK$185,1,HG134+1),0),"")</f>
        <v/>
      </c>
      <c r="HI134" s="50" t="str">
        <f t="shared" ca="1" si="111"/>
        <v/>
      </c>
      <c r="HJ134" s="49"/>
      <c r="HK134" s="49"/>
      <c r="HL134" s="49"/>
      <c r="HM134" s="49"/>
      <c r="HP134" s="161">
        <v>129</v>
      </c>
      <c r="HQ134" s="163" t="str">
        <f t="shared" si="122"/>
        <v>,-129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4" s="164" t="str">
        <f t="shared" si="123"/>
        <v>,-129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1,131,132,134,133,50,51,52,10,3,4,99,101,25,22,34,21,35,32,26,130,136,135,150,151,149,148,144,143,142,171,170,169,168,167,166,165,159,155,154,31,24,23,45,33,49,46,44,43,53,48,47,41,40,42,39,38,</v>
      </c>
      <c r="HS134" s="105" t="str">
        <f t="shared" si="124"/>
        <v>129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1,131,132,134,133,50,51,52,10,3,4,99,101,25,22,34,21,35,32,26,130,136,135,150,151,149,148,144,143,142,171,170,169,168,167,166,165,159,155,154,31,24,23,45,33,49,46,44,43,53,48,47,41,40,42,39,38,</v>
      </c>
      <c r="HT134" s="143" t="str">
        <v>1299987,1.25,0</v>
      </c>
      <c r="HU134" s="161">
        <f t="shared" si="112"/>
        <v>8</v>
      </c>
      <c r="HV134" s="161">
        <f t="shared" si="113"/>
        <v>13</v>
      </c>
      <c r="HW134" s="161">
        <f t="shared" si="114"/>
        <v>1299987</v>
      </c>
      <c r="HX134" s="161">
        <f t="shared" si="115"/>
        <v>1.25</v>
      </c>
      <c r="HY134" s="161">
        <f t="shared" si="116"/>
        <v>0</v>
      </c>
      <c r="HZ134" s="161">
        <f t="shared" si="117"/>
        <v>1299987</v>
      </c>
      <c r="IA134" s="174">
        <f t="shared" si="125"/>
        <v>99999</v>
      </c>
      <c r="IB134" s="173">
        <f t="shared" si="126"/>
        <v>99999</v>
      </c>
      <c r="IC134" s="56" t="e">
        <f t="shared" si="127"/>
        <v>#VALUE!</v>
      </c>
      <c r="ID134" s="167" t="str">
        <f t="shared" si="128"/>
        <v>-</v>
      </c>
      <c r="IE134" s="186" t="str">
        <f t="shared" si="129"/>
        <v>-</v>
      </c>
      <c r="IJ134" s="121">
        <f t="shared" si="118"/>
        <v>99999</v>
      </c>
      <c r="IK134" s="1">
        <f t="shared" si="119"/>
        <v>99999</v>
      </c>
      <c r="IL134" s="56" t="str">
        <f t="shared" si="120"/>
        <v>-</v>
      </c>
    </row>
    <row r="135" spans="1:246" ht="16" thickBot="1" x14ac:dyDescent="0.25">
      <c r="A135" s="64"/>
      <c r="B135" s="1">
        <v>130</v>
      </c>
      <c r="K135" s="9">
        <v>129</v>
      </c>
      <c r="L135" s="3">
        <v>129</v>
      </c>
      <c r="AS135" s="281"/>
      <c r="AT135" s="281"/>
      <c r="AU135" s="281"/>
      <c r="AV135" s="281"/>
      <c r="AW135" s="281"/>
      <c r="AX135" s="281"/>
      <c r="AY135" s="281"/>
      <c r="AZ135" s="281"/>
      <c r="BA135" s="281"/>
      <c r="BB135" s="281"/>
      <c r="BC135" s="281"/>
      <c r="BD135" s="281"/>
      <c r="BE135" s="281"/>
      <c r="BF135" s="281"/>
      <c r="BG135" s="281"/>
      <c r="BH135" s="281"/>
      <c r="BI135" s="281"/>
      <c r="BJ135" s="281"/>
      <c r="BK135" s="281"/>
      <c r="BL135" s="281"/>
      <c r="BM135" s="281"/>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9"/>
      <c r="CM135" s="9"/>
      <c r="CN135" s="9"/>
      <c r="CO135" s="9"/>
      <c r="CP135" s="9"/>
      <c r="CQ135" s="9"/>
      <c r="CR135" s="9"/>
      <c r="CS135" s="9"/>
      <c r="CT135" s="9"/>
      <c r="CU135" s="281"/>
      <c r="CV135" s="281"/>
      <c r="CW135" s="281"/>
      <c r="CX135" s="281"/>
      <c r="CY135" s="281"/>
      <c r="CZ135" s="281"/>
      <c r="DA135" s="281"/>
      <c r="DB135" s="281"/>
      <c r="DC135" s="281"/>
      <c r="DD135" s="281"/>
      <c r="DE135" s="281"/>
      <c r="DF135" s="281"/>
      <c r="DG135" s="281"/>
      <c r="DH135" s="281"/>
      <c r="DI135" s="281"/>
      <c r="DJ135" s="281"/>
      <c r="DK135" s="281"/>
      <c r="DL135" s="281"/>
      <c r="DM135" s="281"/>
      <c r="DN135" s="281"/>
      <c r="DO135" s="281"/>
      <c r="DP135" s="281"/>
      <c r="DQ135" s="281"/>
      <c r="DR135" s="281"/>
      <c r="DS135" s="281"/>
      <c r="DT135" s="281"/>
      <c r="DU135" s="281"/>
      <c r="DV135" s="281"/>
      <c r="DW135" s="281"/>
      <c r="DX135" s="281"/>
      <c r="DY135" s="281"/>
      <c r="DZ135" s="281"/>
      <c r="EA135" s="281"/>
      <c r="EB135" s="281"/>
      <c r="EC135" s="281"/>
      <c r="ED135" s="281"/>
      <c r="EE135" s="9"/>
      <c r="EF135" s="9"/>
      <c r="EG135" s="9"/>
      <c r="EH135" s="9"/>
      <c r="EI135" s="9"/>
      <c r="EJ135" s="9"/>
      <c r="EK135" s="143"/>
      <c r="EL135" s="143" t="s">
        <v>17</v>
      </c>
      <c r="EM135" s="278"/>
      <c r="EN135" s="278"/>
      <c r="EO135" s="278"/>
      <c r="EP135" s="278"/>
      <c r="EQ135" s="278"/>
      <c r="ER135" s="278"/>
      <c r="ES135" s="278"/>
      <c r="ET135" s="278"/>
      <c r="EU135" s="278"/>
      <c r="EV135" s="278"/>
      <c r="EW135" s="278"/>
      <c r="EX135" s="278"/>
      <c r="EY135" s="278"/>
      <c r="EZ135" s="278"/>
      <c r="FA135" s="278"/>
      <c r="FB135" s="278"/>
      <c r="FC135" s="278"/>
      <c r="FD135" s="278"/>
      <c r="FE135" s="278"/>
      <c r="FF135" s="278"/>
      <c r="FG135" s="278"/>
      <c r="FH135" s="278"/>
      <c r="FI135" s="278"/>
      <c r="FJ135" s="278"/>
      <c r="FK135" s="278"/>
      <c r="FL135" s="278"/>
      <c r="FM135" s="278"/>
      <c r="FN135" s="278"/>
      <c r="FO135" s="278"/>
      <c r="FP135" s="278"/>
      <c r="FQ135" s="278"/>
      <c r="FR135" s="278"/>
      <c r="FS135" s="278"/>
      <c r="FT135" s="278"/>
      <c r="FU135" s="278"/>
      <c r="FV135" s="278"/>
      <c r="FW135" s="278"/>
      <c r="FX135" s="278"/>
      <c r="FY135" s="278"/>
      <c r="FZ135" s="278"/>
      <c r="GA135" s="278"/>
      <c r="GB135" s="278"/>
      <c r="GC135" s="278"/>
      <c r="GD135" s="278"/>
      <c r="GE135" s="278"/>
      <c r="GF135" s="278"/>
      <c r="GG135" s="278"/>
      <c r="GH135" s="278"/>
      <c r="GI135" s="150">
        <v>99999</v>
      </c>
      <c r="GJ135" s="150">
        <v>99999</v>
      </c>
      <c r="GK135" s="150">
        <v>99999</v>
      </c>
      <c r="GL135" s="48">
        <v>129</v>
      </c>
      <c r="GN135" s="99">
        <f t="shared" si="103"/>
        <v>440</v>
      </c>
      <c r="GO135" s="99">
        <f t="shared" si="100"/>
        <v>440</v>
      </c>
      <c r="GP135" s="50"/>
      <c r="GQ135" s="101" t="str">
        <f t="shared" si="102"/>
        <v>3</v>
      </c>
      <c r="GR135" s="104" t="str">
        <f t="shared" si="101"/>
        <v>4</v>
      </c>
      <c r="GS135" s="50">
        <f t="shared" ref="GS135:GS182" si="130">IF(ROW()-5&lt;=$GQ$1-1,ROW()-5,"")</f>
        <v>130</v>
      </c>
      <c r="GT135" s="7"/>
      <c r="GU13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3,100,4,99,101,25,22,34,21,35,32,26,130,136,135,150,151,149,148,144,143,142,171,170,169,168,167,166,165,159,155,154,31,24,23,45,33,49,46,44,43,53,48,47,41,40,42,39,38,</v>
      </c>
      <c r="GV135" s="241" t="str">
        <v>1199993.14,2.5,0</v>
      </c>
      <c r="GW135" s="101">
        <f t="shared" si="105"/>
        <v>11</v>
      </c>
      <c r="GX135" s="101">
        <f t="shared" si="106"/>
        <v>15</v>
      </c>
      <c r="GY135" s="167">
        <f t="shared" si="107"/>
        <v>1199993.1399999999</v>
      </c>
      <c r="GZ135" s="99">
        <f t="shared" si="108"/>
        <v>2.5</v>
      </c>
      <c r="HA135" s="99">
        <f t="shared" si="109"/>
        <v>0</v>
      </c>
      <c r="HB135" s="248" t="str">
        <f t="shared" si="110"/>
        <v>-</v>
      </c>
      <c r="HC135" s="49"/>
      <c r="HD135" s="246" t="str">
        <f t="shared" ref="HD135:HD182" si="131">IF(HE135&lt;$HC$1,FIND(CHAR(1),SUBSTITUTE($HD$1,",",CHAR(1),HE135)),"")</f>
        <v/>
      </c>
      <c r="HE135" s="50">
        <v>130</v>
      </c>
      <c r="HF135" s="173" t="str">
        <f t="shared" ref="HF135:HF182" si="132">IF(HE135&lt;=$HC$1-1,IF(HE135&lt;=$HK$6,1,IF(HE135&lt;=$HK$6+$HK$7,2,IF(HE135&lt;=$HK$6+$HK$7+$HK$8,3,IF(HE135&lt;=$HK$6+$HK$7+$HK$8+$HK$9,4,IF(HE135&lt;=$HK$6+$HK$7+$HK$8+$HK$9+$HK$10,5,IF(HE135&lt;=$HK$6+$HK$7+$HK$8+$HK$9+$HK$10+$HK$11,6,IF(HE135&lt;=$HK$6+$HK$7+$HK$8+$HK$9+$HK$10+$HK$11+$HK$12,7,IF(HE135&lt;=$HK$6+$HK$7+$HK$8+$HK$9+$HK$10+$HK$11+$HK$12+$HK$13,8,IF(HE135&lt;=$HK$6+$HK$7+$HK$8+$HK$9+$HK$10+$HK$11+$HK$12+$HK$13+$HK$14,9,10))))))))),"")</f>
        <v/>
      </c>
      <c r="HG135" s="101" t="str">
        <f t="shared" si="104"/>
        <v/>
      </c>
      <c r="HH135" s="267" t="str" cm="1">
        <f t="array" ref="HH135">IF(HE135&lt;=$HC$1-1,IF(HF135&lt;&gt;HF134,INDEX($M$6:$GK$185,1,HG135+1),INDEX($M$6:$GK$185,MIN(HG135,HG134)+1,MAX(HG135,HG134)+1))+IF(HF135&lt;&gt;HF136,INDEX($M$6:$GK$185,1,HG135+1),0),"")</f>
        <v/>
      </c>
      <c r="HI135" s="50" t="str">
        <f t="shared" ca="1" si="111"/>
        <v/>
      </c>
      <c r="HJ135" s="49"/>
      <c r="HK135" s="49"/>
      <c r="HL135" s="49"/>
      <c r="HM135" s="49"/>
      <c r="HP135" s="161">
        <v>130</v>
      </c>
      <c r="HQ135" s="163" t="str">
        <f t="shared" si="122"/>
        <v>,-130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5" s="164" t="str">
        <f t="shared" si="123"/>
        <v>,-130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1,136,135,150,151,149,148,144,143,142,171,170,169,168,167,166,165,159,155,154,31,24,23,45,33,49,46,44,43,53,48,47,41,40,42,39,38,</v>
      </c>
      <c r="HS135" s="105" t="str">
        <f t="shared" si="124"/>
        <v>130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1,136,135,150,151,149,148,144,143,142,171,170,169,168,167,166,165,159,155,154,31,24,23,45,33,49,46,44,43,53,48,47,41,40,42,39,38,</v>
      </c>
      <c r="HT135" s="143" t="str">
        <v>1299987,1.25,0</v>
      </c>
      <c r="HU135" s="161">
        <f t="shared" si="112"/>
        <v>8</v>
      </c>
      <c r="HV135" s="161">
        <f t="shared" si="113"/>
        <v>13</v>
      </c>
      <c r="HW135" s="161">
        <f t="shared" si="114"/>
        <v>1299987</v>
      </c>
      <c r="HX135" s="161">
        <f t="shared" si="115"/>
        <v>1.25</v>
      </c>
      <c r="HY135" s="161">
        <f t="shared" si="116"/>
        <v>0</v>
      </c>
      <c r="HZ135" s="161">
        <f t="shared" si="117"/>
        <v>1299987</v>
      </c>
      <c r="IA135" s="174">
        <f t="shared" si="125"/>
        <v>99999</v>
      </c>
      <c r="IB135" s="173">
        <f t="shared" si="126"/>
        <v>99999</v>
      </c>
      <c r="IC135" s="56" t="e">
        <f t="shared" si="127"/>
        <v>#VALUE!</v>
      </c>
      <c r="ID135" s="167" t="str">
        <f t="shared" si="128"/>
        <v>-</v>
      </c>
      <c r="IE135" s="186" t="str">
        <f t="shared" si="129"/>
        <v>-</v>
      </c>
      <c r="IJ135" s="121">
        <f t="shared" si="118"/>
        <v>99999</v>
      </c>
      <c r="IK135" s="1">
        <f t="shared" si="119"/>
        <v>99999</v>
      </c>
      <c r="IL135" s="56" t="str">
        <f t="shared" si="120"/>
        <v>-</v>
      </c>
    </row>
    <row r="136" spans="1:246" ht="16" thickBot="1" x14ac:dyDescent="0.25">
      <c r="A136" s="64"/>
      <c r="B136" s="1">
        <v>131</v>
      </c>
      <c r="K136" s="9">
        <v>130</v>
      </c>
      <c r="L136" s="3">
        <v>130</v>
      </c>
      <c r="AS136" s="281"/>
      <c r="AT136" s="281"/>
      <c r="AU136" s="281"/>
      <c r="AV136" s="281"/>
      <c r="AW136" s="281"/>
      <c r="AX136" s="281"/>
      <c r="AY136" s="281"/>
      <c r="AZ136" s="281"/>
      <c r="BA136" s="281"/>
      <c r="BB136" s="281"/>
      <c r="BC136" s="281"/>
      <c r="BD136" s="281"/>
      <c r="BE136" s="281"/>
      <c r="BF136" s="281"/>
      <c r="BG136" s="281"/>
      <c r="BH136" s="281"/>
      <c r="BI136" s="281"/>
      <c r="BJ136" s="281"/>
      <c r="BK136" s="281"/>
      <c r="BL136" s="281"/>
      <c r="BM136" s="281"/>
      <c r="BN136" s="281"/>
      <c r="BO136" s="281"/>
      <c r="BP136" s="281"/>
      <c r="BQ136" s="281"/>
      <c r="BR136" s="281"/>
      <c r="BS136" s="281"/>
      <c r="BT136" s="281"/>
      <c r="BU136" s="281"/>
      <c r="BV136" s="281"/>
      <c r="BW136" s="281"/>
      <c r="BX136" s="281"/>
      <c r="BY136" s="281"/>
      <c r="BZ136" s="281"/>
      <c r="CA136" s="281"/>
      <c r="CB136" s="281"/>
      <c r="CC136" s="281"/>
      <c r="CD136" s="281"/>
      <c r="CE136" s="281"/>
      <c r="CF136" s="281"/>
      <c r="CG136" s="281"/>
      <c r="CH136" s="281"/>
      <c r="CI136" s="281"/>
      <c r="CJ136" s="281"/>
      <c r="CK136" s="281"/>
      <c r="CL136" s="9"/>
      <c r="CM136" s="9"/>
      <c r="CN136" s="9"/>
      <c r="CO136" s="9"/>
      <c r="CP136" s="9"/>
      <c r="CQ136" s="9"/>
      <c r="CR136" s="9"/>
      <c r="CS136" s="9"/>
      <c r="CT136" s="9"/>
      <c r="CU136" s="281"/>
      <c r="CV136" s="281"/>
      <c r="CW136" s="281"/>
      <c r="CX136" s="281"/>
      <c r="CY136" s="281"/>
      <c r="CZ136" s="281"/>
      <c r="DA136" s="281"/>
      <c r="DB136" s="281"/>
      <c r="DC136" s="281"/>
      <c r="DD136" s="281"/>
      <c r="DE136" s="281"/>
      <c r="DF136" s="281"/>
      <c r="DG136" s="281"/>
      <c r="DH136" s="281"/>
      <c r="DI136" s="281"/>
      <c r="DJ136" s="281"/>
      <c r="DK136" s="281"/>
      <c r="DL136" s="281"/>
      <c r="DM136" s="281"/>
      <c r="DN136" s="281"/>
      <c r="DO136" s="281"/>
      <c r="DP136" s="281"/>
      <c r="DQ136" s="281"/>
      <c r="DR136" s="281"/>
      <c r="DS136" s="281"/>
      <c r="DT136" s="281"/>
      <c r="DU136" s="281"/>
      <c r="DV136" s="281"/>
      <c r="DW136" s="281"/>
      <c r="DX136" s="281"/>
      <c r="DY136" s="281"/>
      <c r="DZ136" s="281"/>
      <c r="EA136" s="281"/>
      <c r="EB136" s="281"/>
      <c r="EC136" s="281"/>
      <c r="ED136" s="281"/>
      <c r="EE136" s="9"/>
      <c r="EF136" s="9"/>
      <c r="EG136" s="9"/>
      <c r="EH136" s="9"/>
      <c r="EI136" s="9"/>
      <c r="EJ136" s="9"/>
      <c r="EK136" s="9"/>
      <c r="EL136" s="143"/>
      <c r="EM136" s="143" t="s">
        <v>17</v>
      </c>
      <c r="EN136" s="278"/>
      <c r="EO136" s="278"/>
      <c r="EP136" s="278"/>
      <c r="EQ136" s="278"/>
      <c r="ER136" s="278"/>
      <c r="ES136" s="278"/>
      <c r="ET136" s="278"/>
      <c r="EU136" s="278"/>
      <c r="EV136" s="278"/>
      <c r="EW136" s="278"/>
      <c r="EX136" s="278"/>
      <c r="EY136" s="278"/>
      <c r="EZ136" s="278"/>
      <c r="FA136" s="278"/>
      <c r="FB136" s="278"/>
      <c r="FC136" s="278"/>
      <c r="FD136" s="278"/>
      <c r="FE136" s="278"/>
      <c r="FF136" s="278"/>
      <c r="FG136" s="278"/>
      <c r="FH136" s="278"/>
      <c r="FI136" s="278"/>
      <c r="FJ136" s="278"/>
      <c r="FK136" s="278"/>
      <c r="FL136" s="278"/>
      <c r="FM136" s="278"/>
      <c r="FN136" s="278"/>
      <c r="FO136" s="278"/>
      <c r="FP136" s="278"/>
      <c r="FQ136" s="278"/>
      <c r="FR136" s="278"/>
      <c r="FS136" s="278"/>
      <c r="FT136" s="278"/>
      <c r="FU136" s="278"/>
      <c r="FV136" s="278"/>
      <c r="FW136" s="278"/>
      <c r="FX136" s="278"/>
      <c r="FY136" s="278"/>
      <c r="FZ136" s="278"/>
      <c r="GA136" s="278"/>
      <c r="GB136" s="278"/>
      <c r="GC136" s="278"/>
      <c r="GD136" s="278"/>
      <c r="GE136" s="278"/>
      <c r="GF136" s="278"/>
      <c r="GG136" s="278"/>
      <c r="GH136" s="278"/>
      <c r="GI136" s="150">
        <v>99999</v>
      </c>
      <c r="GJ136" s="150">
        <v>99999</v>
      </c>
      <c r="GK136" s="150">
        <v>99999</v>
      </c>
      <c r="GL136" s="48">
        <v>130</v>
      </c>
      <c r="GN136" s="99">
        <f t="shared" si="103"/>
        <v>442</v>
      </c>
      <c r="GO136" s="99">
        <f t="shared" ref="GO136:GO182" si="133">IF(GS136&lt;$GQ$1-1, FIND("?",SUBSTITUTE(GU136,",","?",GS136+1))-1,"-")</f>
        <v>443</v>
      </c>
      <c r="GP136" s="50"/>
      <c r="GQ136" s="101" t="str">
        <f t="shared" si="102"/>
        <v>4</v>
      </c>
      <c r="GR136" s="104" t="str">
        <f t="shared" ref="GR136:GR182" si="134">IF(GS136 &lt;$GQ$1-1,MID(GU136,GN136,GO136-GN136+1),",")</f>
        <v>99</v>
      </c>
      <c r="GS136" s="50">
        <f t="shared" si="130"/>
        <v>131</v>
      </c>
      <c r="GT136" s="7"/>
      <c r="GU13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4,100,99,101,25,22,34,21,35,32,26,130,136,135,150,151,149,148,144,143,142,171,170,169,168,167,166,165,159,155,154,31,24,23,45,33,49,46,44,43,53,48,47,41,40,42,39,38,</v>
      </c>
      <c r="GV136" s="241" t="str">
        <v>1199993.14,2.5,0</v>
      </c>
      <c r="GW136" s="101">
        <f t="shared" si="105"/>
        <v>11</v>
      </c>
      <c r="GX136" s="101">
        <f t="shared" si="106"/>
        <v>15</v>
      </c>
      <c r="GY136" s="167">
        <f t="shared" si="107"/>
        <v>1199993.1399999999</v>
      </c>
      <c r="GZ136" s="99">
        <f t="shared" si="108"/>
        <v>2.5</v>
      </c>
      <c r="HA136" s="99">
        <f t="shared" si="109"/>
        <v>0</v>
      </c>
      <c r="HB136" s="248" t="str">
        <f t="shared" si="110"/>
        <v>-</v>
      </c>
      <c r="HC136" s="49"/>
      <c r="HD136" s="246" t="str">
        <f t="shared" si="131"/>
        <v/>
      </c>
      <c r="HE136" s="50">
        <v>131</v>
      </c>
      <c r="HF136" s="173" t="str">
        <f t="shared" si="132"/>
        <v/>
      </c>
      <c r="HG136" s="101" t="str">
        <f t="shared" si="104"/>
        <v/>
      </c>
      <c r="HH136" s="267" t="str" cm="1">
        <f t="array" ref="HH136">IF(HE136&lt;=$HC$1-1,IF(HF136&lt;&gt;HF135,INDEX($M$6:$GK$185,1,HG136+1),INDEX($M$6:$GK$185,MIN(HG136,HG135)+1,MAX(HG136,HG135)+1))+IF(HF136&lt;&gt;HF137,INDEX($M$6:$GK$185,1,HG136+1),0),"")</f>
        <v/>
      </c>
      <c r="HI136" s="50" t="str">
        <f t="shared" ca="1" si="111"/>
        <v/>
      </c>
      <c r="HJ136" s="49"/>
      <c r="HK136" s="49"/>
      <c r="HL136" s="49"/>
      <c r="HM136" s="49"/>
      <c r="HP136" s="161">
        <v>131</v>
      </c>
      <c r="HQ136" s="163" t="str">
        <f t="shared" si="122"/>
        <v>,-131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6" s="164" t="str">
        <f t="shared" si="123"/>
        <v>,-131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1,132,134,133,50,51,52,10,3,4,99,101,25,22,34,21,35,32,26,130,136,135,150,151,149,148,144,143,142,171,170,169,168,167,166,165,159,155,154,31,24,23,45,33,49,46,44,43,53,48,47,41,40,42,39,38,</v>
      </c>
      <c r="HS136" s="105" t="str">
        <f t="shared" si="124"/>
        <v>131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1,132,134,133,50,51,52,10,3,4,99,101,25,22,34,21,35,32,26,130,136,135,150,151,149,148,144,143,142,171,170,169,168,167,166,165,159,155,154,31,24,23,45,33,49,46,44,43,53,48,47,41,40,42,39,38,</v>
      </c>
      <c r="HT136" s="143" t="str">
        <v>1299987,1.25,0</v>
      </c>
      <c r="HU136" s="161">
        <f t="shared" si="112"/>
        <v>8</v>
      </c>
      <c r="HV136" s="161">
        <f t="shared" si="113"/>
        <v>13</v>
      </c>
      <c r="HW136" s="161">
        <f t="shared" si="114"/>
        <v>1299987</v>
      </c>
      <c r="HX136" s="161">
        <f t="shared" si="115"/>
        <v>1.25</v>
      </c>
      <c r="HY136" s="161">
        <f t="shared" si="116"/>
        <v>0</v>
      </c>
      <c r="HZ136" s="161">
        <f t="shared" si="117"/>
        <v>1299987</v>
      </c>
      <c r="IA136" s="174">
        <f t="shared" si="125"/>
        <v>99999</v>
      </c>
      <c r="IB136" s="173">
        <f t="shared" si="126"/>
        <v>99999</v>
      </c>
      <c r="IC136" s="56" t="e">
        <f t="shared" si="127"/>
        <v>#VALUE!</v>
      </c>
      <c r="ID136" s="167" t="str">
        <f t="shared" si="128"/>
        <v>-</v>
      </c>
      <c r="IE136" s="186" t="str">
        <f t="shared" si="129"/>
        <v>-</v>
      </c>
      <c r="IJ136" s="121">
        <f t="shared" si="118"/>
        <v>99999</v>
      </c>
      <c r="IK136" s="1">
        <f t="shared" si="119"/>
        <v>99999</v>
      </c>
      <c r="IL136" s="56" t="str">
        <f t="shared" si="120"/>
        <v>-</v>
      </c>
    </row>
    <row r="137" spans="1:246" ht="16" thickBot="1" x14ac:dyDescent="0.25">
      <c r="A137" s="64"/>
      <c r="B137" s="1">
        <v>132</v>
      </c>
      <c r="K137" s="9">
        <v>131</v>
      </c>
      <c r="L137" s="3">
        <v>131</v>
      </c>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1"/>
      <c r="BZ137" s="281"/>
      <c r="CA137" s="281"/>
      <c r="CB137" s="281"/>
      <c r="CC137" s="281"/>
      <c r="CD137" s="281"/>
      <c r="CE137" s="281"/>
      <c r="CF137" s="281"/>
      <c r="CG137" s="281"/>
      <c r="CH137" s="281"/>
      <c r="CI137" s="281"/>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81"/>
      <c r="DL137" s="281"/>
      <c r="DM137" s="281"/>
      <c r="DN137" s="281"/>
      <c r="DO137" s="281"/>
      <c r="DP137" s="281"/>
      <c r="DQ137" s="281"/>
      <c r="DR137" s="281"/>
      <c r="DS137" s="281"/>
      <c r="DT137" s="281"/>
      <c r="DU137" s="281"/>
      <c r="DV137" s="281"/>
      <c r="DW137" s="281"/>
      <c r="DX137" s="281"/>
      <c r="DY137" s="281"/>
      <c r="DZ137" s="281"/>
      <c r="EA137" s="281"/>
      <c r="EB137" s="281"/>
      <c r="EC137" s="281"/>
      <c r="ED137" s="281"/>
      <c r="EE137" s="9"/>
      <c r="EF137" s="9"/>
      <c r="EG137" s="9"/>
      <c r="EH137" s="9"/>
      <c r="EI137" s="9"/>
      <c r="EJ137" s="9"/>
      <c r="EK137" s="9"/>
      <c r="EL137" s="9"/>
      <c r="EM137" s="143"/>
      <c r="EN137" s="143" t="s">
        <v>17</v>
      </c>
      <c r="EO137" s="278"/>
      <c r="EP137" s="278"/>
      <c r="EQ137" s="278"/>
      <c r="ER137" s="278"/>
      <c r="ES137" s="278"/>
      <c r="ET137" s="278"/>
      <c r="EU137" s="278"/>
      <c r="EV137" s="278"/>
      <c r="EW137" s="278"/>
      <c r="EX137" s="278"/>
      <c r="EY137" s="278"/>
      <c r="EZ137" s="278"/>
      <c r="FA137" s="278"/>
      <c r="FB137" s="278"/>
      <c r="FC137" s="278"/>
      <c r="FD137" s="278"/>
      <c r="FE137" s="278"/>
      <c r="FF137" s="278"/>
      <c r="FG137" s="278"/>
      <c r="FH137" s="278"/>
      <c r="FI137" s="278"/>
      <c r="FJ137" s="278"/>
      <c r="FK137" s="278"/>
      <c r="FL137" s="278"/>
      <c r="FM137" s="278"/>
      <c r="FN137" s="278"/>
      <c r="FO137" s="278"/>
      <c r="FP137" s="278"/>
      <c r="FQ137" s="278"/>
      <c r="FR137" s="278"/>
      <c r="FS137" s="278"/>
      <c r="FT137" s="278"/>
      <c r="FU137" s="278"/>
      <c r="FV137" s="278"/>
      <c r="FW137" s="278"/>
      <c r="FX137" s="278"/>
      <c r="FY137" s="278"/>
      <c r="FZ137" s="278"/>
      <c r="GA137" s="278"/>
      <c r="GB137" s="278"/>
      <c r="GC137" s="278"/>
      <c r="GD137" s="278"/>
      <c r="GE137" s="278"/>
      <c r="GF137" s="278"/>
      <c r="GG137" s="278"/>
      <c r="GH137" s="278"/>
      <c r="GI137" s="150">
        <v>99999</v>
      </c>
      <c r="GJ137" s="150">
        <v>99999</v>
      </c>
      <c r="GK137" s="150">
        <v>99999</v>
      </c>
      <c r="GL137" s="48">
        <v>131</v>
      </c>
      <c r="GN137" s="99">
        <f t="shared" si="103"/>
        <v>445</v>
      </c>
      <c r="GO137" s="99">
        <f t="shared" si="133"/>
        <v>447</v>
      </c>
      <c r="GP137" s="50"/>
      <c r="GQ137" s="101" t="str">
        <f t="shared" ref="GQ137:GQ182" si="135">+GR136</f>
        <v>99</v>
      </c>
      <c r="GR137" s="104" t="str">
        <f t="shared" si="134"/>
        <v>101</v>
      </c>
      <c r="GS137" s="50">
        <f t="shared" si="130"/>
        <v>132</v>
      </c>
      <c r="GT137" s="7"/>
      <c r="GU13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99,100,101,25,22,34,21,35,32,26,130,136,135,150,151,149,148,144,143,142,171,170,169,168,167,166,165,159,155,154,31,24,23,45,33,49,46,44,43,53,48,47,41,40,42,39,38,</v>
      </c>
      <c r="GV137" s="241" t="str">
        <v>1199993.14,2.5,0</v>
      </c>
      <c r="GW137" s="101">
        <f t="shared" si="105"/>
        <v>11</v>
      </c>
      <c r="GX137" s="101">
        <f t="shared" si="106"/>
        <v>15</v>
      </c>
      <c r="GY137" s="167">
        <f t="shared" si="107"/>
        <v>1199993.1399999999</v>
      </c>
      <c r="GZ137" s="99">
        <f t="shared" si="108"/>
        <v>2.5</v>
      </c>
      <c r="HA137" s="99">
        <f t="shared" si="109"/>
        <v>0</v>
      </c>
      <c r="HB137" s="248" t="str">
        <f t="shared" si="110"/>
        <v>-</v>
      </c>
      <c r="HC137" s="49"/>
      <c r="HD137" s="246" t="str">
        <f t="shared" si="131"/>
        <v/>
      </c>
      <c r="HE137" s="50">
        <v>132</v>
      </c>
      <c r="HF137" s="173" t="str">
        <f t="shared" si="132"/>
        <v/>
      </c>
      <c r="HG137" s="101" t="str">
        <f t="shared" si="104"/>
        <v/>
      </c>
      <c r="HH137" s="267" t="str" cm="1">
        <f t="array" ref="HH137">IF(HE137&lt;=$HC$1-1,IF(HF137&lt;&gt;HF136,INDEX($M$6:$GK$185,1,HG137+1),INDEX($M$6:$GK$185,MIN(HG137,HG136)+1,MAX(HG137,HG136)+1))+IF(HF137&lt;&gt;HF138,INDEX($M$6:$GK$185,1,HG137+1),0),"")</f>
        <v/>
      </c>
      <c r="HI137" s="50" t="str">
        <f t="shared" ca="1" si="111"/>
        <v/>
      </c>
      <c r="HJ137" s="49"/>
      <c r="HK137" s="49"/>
      <c r="HL137" s="49"/>
      <c r="HM137" s="49"/>
      <c r="HP137" s="161">
        <v>132</v>
      </c>
      <c r="HQ137" s="163" t="str">
        <f t="shared" si="122"/>
        <v>,-132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7" s="164" t="str">
        <f t="shared" si="123"/>
        <v>,-132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1,134,133,50,51,52,10,3,4,99,101,25,22,34,21,35,32,26,130,136,135,150,151,149,148,144,143,142,171,170,169,168,167,166,165,159,155,154,31,24,23,45,33,49,46,44,43,53,48,47,41,40,42,39,38,</v>
      </c>
      <c r="HS137" s="105" t="str">
        <f t="shared" si="124"/>
        <v>132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1,134,133,50,51,52,10,3,4,99,101,25,22,34,21,35,32,26,130,136,135,150,151,149,148,144,143,142,171,170,169,168,167,166,165,159,155,154,31,24,23,45,33,49,46,44,43,53,48,47,41,40,42,39,38,</v>
      </c>
      <c r="HT137" s="143" t="str">
        <v>1299987,1.25,0</v>
      </c>
      <c r="HU137" s="161">
        <f t="shared" si="112"/>
        <v>8</v>
      </c>
      <c r="HV137" s="161">
        <f t="shared" si="113"/>
        <v>13</v>
      </c>
      <c r="HW137" s="161">
        <f t="shared" si="114"/>
        <v>1299987</v>
      </c>
      <c r="HX137" s="161">
        <f t="shared" si="115"/>
        <v>1.25</v>
      </c>
      <c r="HY137" s="161">
        <f t="shared" si="116"/>
        <v>0</v>
      </c>
      <c r="HZ137" s="161">
        <f t="shared" si="117"/>
        <v>1299987</v>
      </c>
      <c r="IA137" s="174">
        <f t="shared" si="125"/>
        <v>99999</v>
      </c>
      <c r="IB137" s="173">
        <f t="shared" si="126"/>
        <v>99999</v>
      </c>
      <c r="IC137" s="56" t="e">
        <f t="shared" si="127"/>
        <v>#VALUE!</v>
      </c>
      <c r="ID137" s="167" t="str">
        <f t="shared" si="128"/>
        <v>-</v>
      </c>
      <c r="IE137" s="186" t="str">
        <f t="shared" si="129"/>
        <v>-</v>
      </c>
      <c r="IJ137" s="121">
        <f t="shared" si="118"/>
        <v>99999</v>
      </c>
      <c r="IK137" s="1">
        <f t="shared" si="119"/>
        <v>99999</v>
      </c>
      <c r="IL137" s="56" t="str">
        <f t="shared" si="120"/>
        <v>-</v>
      </c>
    </row>
    <row r="138" spans="1:246" ht="16" thickBot="1" x14ac:dyDescent="0.25">
      <c r="A138" s="64"/>
      <c r="B138" s="1">
        <v>133</v>
      </c>
      <c r="K138" s="9">
        <v>132</v>
      </c>
      <c r="L138" s="3">
        <v>132</v>
      </c>
      <c r="AS138" s="281"/>
      <c r="AT138" s="281"/>
      <c r="AU138" s="281"/>
      <c r="AV138" s="281"/>
      <c r="AW138" s="281"/>
      <c r="AX138" s="281"/>
      <c r="AY138" s="281"/>
      <c r="AZ138" s="281"/>
      <c r="BA138" s="281"/>
      <c r="BB138" s="281"/>
      <c r="BC138" s="281"/>
      <c r="BD138" s="281"/>
      <c r="BE138" s="281"/>
      <c r="BF138" s="281"/>
      <c r="BG138" s="281"/>
      <c r="BH138" s="281"/>
      <c r="BI138" s="281"/>
      <c r="BJ138" s="281"/>
      <c r="BK138" s="281"/>
      <c r="BL138" s="281"/>
      <c r="BM138" s="281"/>
      <c r="BN138" s="281"/>
      <c r="BO138" s="281"/>
      <c r="BP138" s="281"/>
      <c r="BQ138" s="281"/>
      <c r="BR138" s="281"/>
      <c r="BS138" s="281"/>
      <c r="BT138" s="281"/>
      <c r="BU138" s="281"/>
      <c r="BV138" s="281"/>
      <c r="BW138" s="281"/>
      <c r="BX138" s="281"/>
      <c r="BY138" s="281"/>
      <c r="BZ138" s="281"/>
      <c r="CA138" s="281"/>
      <c r="CB138" s="281"/>
      <c r="CC138" s="281"/>
      <c r="CD138" s="281"/>
      <c r="CE138" s="281"/>
      <c r="CF138" s="281"/>
      <c r="CG138" s="281"/>
      <c r="CH138" s="281"/>
      <c r="CI138" s="281"/>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81"/>
      <c r="DL138" s="281"/>
      <c r="DM138" s="281"/>
      <c r="DN138" s="281"/>
      <c r="DO138" s="281"/>
      <c r="DP138" s="281"/>
      <c r="DQ138" s="281"/>
      <c r="DR138" s="281"/>
      <c r="DS138" s="281"/>
      <c r="DT138" s="281"/>
      <c r="DU138" s="281"/>
      <c r="DV138" s="281"/>
      <c r="DW138" s="281"/>
      <c r="DX138" s="281"/>
      <c r="DY138" s="281"/>
      <c r="DZ138" s="281"/>
      <c r="EA138" s="281"/>
      <c r="EB138" s="281"/>
      <c r="EC138" s="281"/>
      <c r="ED138" s="281"/>
      <c r="EE138" s="9"/>
      <c r="EF138" s="9"/>
      <c r="EG138" s="9"/>
      <c r="EH138" s="9"/>
      <c r="EI138" s="9"/>
      <c r="EJ138" s="9"/>
      <c r="EK138" s="9"/>
      <c r="EL138" s="9"/>
      <c r="EM138" s="9"/>
      <c r="EN138" s="143"/>
      <c r="EO138" s="143" t="s">
        <v>17</v>
      </c>
      <c r="EP138" s="278"/>
      <c r="EQ138" s="278"/>
      <c r="ER138" s="278"/>
      <c r="ES138" s="278"/>
      <c r="ET138" s="278"/>
      <c r="EU138" s="278"/>
      <c r="EV138" s="278"/>
      <c r="EW138" s="278"/>
      <c r="EX138" s="278"/>
      <c r="EY138" s="278"/>
      <c r="EZ138" s="278"/>
      <c r="FA138" s="278"/>
      <c r="FB138" s="278"/>
      <c r="FC138" s="278"/>
      <c r="FD138" s="278"/>
      <c r="FE138" s="278"/>
      <c r="FF138" s="278"/>
      <c r="FG138" s="278"/>
      <c r="FH138" s="278"/>
      <c r="FI138" s="278"/>
      <c r="FJ138" s="278"/>
      <c r="FK138" s="278"/>
      <c r="FL138" s="278"/>
      <c r="FM138" s="278"/>
      <c r="FN138" s="278"/>
      <c r="FO138" s="278"/>
      <c r="FP138" s="278"/>
      <c r="FQ138" s="278"/>
      <c r="FR138" s="278"/>
      <c r="FS138" s="278"/>
      <c r="FT138" s="278"/>
      <c r="FU138" s="278"/>
      <c r="FV138" s="278"/>
      <c r="FW138" s="278"/>
      <c r="FX138" s="278"/>
      <c r="FY138" s="278"/>
      <c r="FZ138" s="278"/>
      <c r="GA138" s="278"/>
      <c r="GB138" s="278"/>
      <c r="GC138" s="278"/>
      <c r="GD138" s="278"/>
      <c r="GE138" s="278"/>
      <c r="GF138" s="278"/>
      <c r="GG138" s="278"/>
      <c r="GH138" s="278"/>
      <c r="GI138" s="150">
        <v>99999</v>
      </c>
      <c r="GJ138" s="150">
        <v>99999</v>
      </c>
      <c r="GK138" s="150">
        <v>99999</v>
      </c>
      <c r="GL138" s="48">
        <v>132</v>
      </c>
      <c r="GN138" s="99">
        <f t="shared" si="103"/>
        <v>449</v>
      </c>
      <c r="GO138" s="99">
        <f t="shared" si="133"/>
        <v>450</v>
      </c>
      <c r="GP138" s="50"/>
      <c r="GQ138" s="101" t="str">
        <f t="shared" si="135"/>
        <v>101</v>
      </c>
      <c r="GR138" s="104" t="str">
        <f t="shared" si="134"/>
        <v>25</v>
      </c>
      <c r="GS138" s="50">
        <f t="shared" si="130"/>
        <v>133</v>
      </c>
      <c r="GT138" s="7"/>
      <c r="GU13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99,101,100,25,22,34,21,35,32,26,130,136,135,150,151,149,148,144,143,142,171,170,169,168,167,166,165,159,155,154,31,24,23,45,33,49,46,44,43,53,48,47,41,40,42,39,38,</v>
      </c>
      <c r="GV138" s="241" t="str">
        <v>1199993.14,2.5,0</v>
      </c>
      <c r="GW138" s="101">
        <f t="shared" si="105"/>
        <v>11</v>
      </c>
      <c r="GX138" s="101">
        <f t="shared" si="106"/>
        <v>15</v>
      </c>
      <c r="GY138" s="167">
        <f t="shared" si="107"/>
        <v>1199993.1399999999</v>
      </c>
      <c r="GZ138" s="99">
        <f t="shared" si="108"/>
        <v>2.5</v>
      </c>
      <c r="HA138" s="99">
        <f t="shared" si="109"/>
        <v>0</v>
      </c>
      <c r="HB138" s="248" t="str">
        <f t="shared" si="110"/>
        <v>-</v>
      </c>
      <c r="HC138" s="49"/>
      <c r="HD138" s="246" t="str">
        <f t="shared" si="131"/>
        <v/>
      </c>
      <c r="HE138" s="50">
        <v>133</v>
      </c>
      <c r="HF138" s="173" t="str">
        <f t="shared" si="132"/>
        <v/>
      </c>
      <c r="HG138" s="101" t="str">
        <f t="shared" si="104"/>
        <v/>
      </c>
      <c r="HH138" s="267" t="str" cm="1">
        <f t="array" ref="HH138">IF(HE138&lt;=$HC$1-1,IF(HF138&lt;&gt;HF137,INDEX($M$6:$GK$185,1,HG138+1),INDEX($M$6:$GK$185,MIN(HG138,HG137)+1,MAX(HG138,HG137)+1))+IF(HF138&lt;&gt;HF139,INDEX($M$6:$GK$185,1,HG138+1),0),"")</f>
        <v/>
      </c>
      <c r="HI138" s="50" t="str">
        <f t="shared" ca="1" si="111"/>
        <v/>
      </c>
      <c r="HJ138" s="49"/>
      <c r="HK138" s="49"/>
      <c r="HL138" s="49"/>
      <c r="HM138" s="49"/>
      <c r="HP138" s="161">
        <v>133</v>
      </c>
      <c r="HQ138" s="163" t="str">
        <f t="shared" si="122"/>
        <v>,-133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8" s="164" t="str">
        <f t="shared" si="123"/>
        <v>,-133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50,51,52,10,3,4,99,101,25,22,34,21,35,32,26,130,136,135,150,151,149,148,144,143,142,171,170,169,168,167,166,165,159,155,154,31,24,23,45,33,49,46,44,43,53,48,47,41,40,42,39,38,</v>
      </c>
      <c r="HS138" s="105" t="str">
        <f t="shared" si="124"/>
        <v>133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50,51,52,10,3,4,99,101,25,22,34,21,35,32,26,130,136,135,150,151,149,148,144,143,142,171,170,169,168,167,166,165,159,155,154,31,24,23,45,33,49,46,44,43,53,48,47,41,40,42,39,38,</v>
      </c>
      <c r="HT138" s="143" t="str">
        <v>1299987,1.25,0</v>
      </c>
      <c r="HU138" s="161">
        <f t="shared" si="112"/>
        <v>8</v>
      </c>
      <c r="HV138" s="161">
        <f t="shared" si="113"/>
        <v>13</v>
      </c>
      <c r="HW138" s="161">
        <f t="shared" si="114"/>
        <v>1299987</v>
      </c>
      <c r="HX138" s="161">
        <f t="shared" si="115"/>
        <v>1.25</v>
      </c>
      <c r="HY138" s="161">
        <f t="shared" si="116"/>
        <v>0</v>
      </c>
      <c r="HZ138" s="161">
        <f t="shared" si="117"/>
        <v>1299987</v>
      </c>
      <c r="IA138" s="174">
        <f t="shared" si="125"/>
        <v>99999</v>
      </c>
      <c r="IB138" s="173">
        <f t="shared" si="126"/>
        <v>99999</v>
      </c>
      <c r="IC138" s="56" t="e">
        <f t="shared" si="127"/>
        <v>#VALUE!</v>
      </c>
      <c r="ID138" s="167" t="str">
        <f t="shared" si="128"/>
        <v>-</v>
      </c>
      <c r="IE138" s="186" t="str">
        <f t="shared" si="129"/>
        <v>-</v>
      </c>
      <c r="IJ138" s="121">
        <f t="shared" si="118"/>
        <v>99999</v>
      </c>
      <c r="IK138" s="1">
        <f t="shared" si="119"/>
        <v>99999</v>
      </c>
      <c r="IL138" s="56" t="str">
        <f t="shared" si="120"/>
        <v>-</v>
      </c>
    </row>
    <row r="139" spans="1:246" ht="16" thickBot="1" x14ac:dyDescent="0.25">
      <c r="A139" s="64"/>
      <c r="B139" s="1">
        <v>134</v>
      </c>
      <c r="K139" s="9">
        <v>133</v>
      </c>
      <c r="L139" s="3">
        <v>133</v>
      </c>
      <c r="AS139" s="281"/>
      <c r="AT139" s="281"/>
      <c r="AU139" s="281"/>
      <c r="AV139" s="281"/>
      <c r="AW139" s="281"/>
      <c r="AX139" s="281"/>
      <c r="AY139" s="281"/>
      <c r="AZ139" s="281"/>
      <c r="BA139" s="281"/>
      <c r="BB139" s="281"/>
      <c r="BC139" s="281"/>
      <c r="BD139" s="281"/>
      <c r="BE139" s="281"/>
      <c r="BF139" s="281"/>
      <c r="BG139" s="281"/>
      <c r="BH139" s="281"/>
      <c r="BI139" s="281"/>
      <c r="BJ139" s="281"/>
      <c r="BK139" s="281"/>
      <c r="BL139" s="281"/>
      <c r="BM139" s="281"/>
      <c r="BN139" s="281"/>
      <c r="BO139" s="281"/>
      <c r="BP139" s="281"/>
      <c r="BQ139" s="281"/>
      <c r="BR139" s="281"/>
      <c r="BS139" s="281"/>
      <c r="BT139" s="281"/>
      <c r="BU139" s="281"/>
      <c r="BV139" s="281"/>
      <c r="BW139" s="281"/>
      <c r="BX139" s="281"/>
      <c r="BY139" s="281"/>
      <c r="BZ139" s="281"/>
      <c r="CA139" s="281"/>
      <c r="CB139" s="281"/>
      <c r="CC139" s="281"/>
      <c r="CD139" s="281"/>
      <c r="CE139" s="281"/>
      <c r="CF139" s="281"/>
      <c r="CG139" s="281"/>
      <c r="CH139" s="281"/>
      <c r="CI139" s="281"/>
      <c r="CJ139" s="28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81"/>
      <c r="DL139" s="281"/>
      <c r="DM139" s="281"/>
      <c r="DN139" s="281"/>
      <c r="DO139" s="281"/>
      <c r="DP139" s="281"/>
      <c r="DQ139" s="281"/>
      <c r="DR139" s="281"/>
      <c r="DS139" s="281"/>
      <c r="DT139" s="281"/>
      <c r="DU139" s="281"/>
      <c r="DV139" s="281"/>
      <c r="DW139" s="281"/>
      <c r="DX139" s="281"/>
      <c r="DY139" s="281"/>
      <c r="DZ139" s="281"/>
      <c r="EA139" s="281"/>
      <c r="EB139" s="281"/>
      <c r="EC139" s="281"/>
      <c r="ED139" s="281"/>
      <c r="EE139" s="9"/>
      <c r="EF139" s="9"/>
      <c r="EG139" s="9"/>
      <c r="EH139" s="9"/>
      <c r="EI139" s="9"/>
      <c r="EJ139" s="9"/>
      <c r="EK139" s="9"/>
      <c r="EL139" s="9"/>
      <c r="EM139" s="9"/>
      <c r="EN139" s="9"/>
      <c r="EO139" s="143"/>
      <c r="EP139" s="143" t="s">
        <v>17</v>
      </c>
      <c r="EQ139" s="278"/>
      <c r="ER139" s="278"/>
      <c r="ES139" s="278"/>
      <c r="ET139" s="278"/>
      <c r="EU139" s="278"/>
      <c r="EV139" s="278"/>
      <c r="EW139" s="278"/>
      <c r="EX139" s="278"/>
      <c r="EY139" s="278"/>
      <c r="EZ139" s="278"/>
      <c r="FA139" s="278"/>
      <c r="FB139" s="278"/>
      <c r="FC139" s="278"/>
      <c r="FD139" s="278"/>
      <c r="FE139" s="278"/>
      <c r="FF139" s="278"/>
      <c r="FG139" s="278"/>
      <c r="FH139" s="278"/>
      <c r="FI139" s="278"/>
      <c r="FJ139" s="278"/>
      <c r="FK139" s="278"/>
      <c r="FL139" s="278"/>
      <c r="FM139" s="278"/>
      <c r="FN139" s="278"/>
      <c r="FO139" s="278"/>
      <c r="FP139" s="278"/>
      <c r="FQ139" s="278"/>
      <c r="FR139" s="278"/>
      <c r="FS139" s="278"/>
      <c r="FT139" s="278"/>
      <c r="FU139" s="278"/>
      <c r="FV139" s="278"/>
      <c r="FW139" s="278"/>
      <c r="FX139" s="278"/>
      <c r="FY139" s="278"/>
      <c r="FZ139" s="278"/>
      <c r="GA139" s="278"/>
      <c r="GB139" s="278"/>
      <c r="GC139" s="278"/>
      <c r="GD139" s="278"/>
      <c r="GE139" s="278"/>
      <c r="GF139" s="278"/>
      <c r="GG139" s="278"/>
      <c r="GH139" s="278"/>
      <c r="GI139" s="150">
        <v>99999</v>
      </c>
      <c r="GJ139" s="150">
        <v>99999</v>
      </c>
      <c r="GK139" s="150">
        <v>99999</v>
      </c>
      <c r="GL139" s="48">
        <v>133</v>
      </c>
      <c r="GN139" s="99">
        <f t="shared" si="103"/>
        <v>452</v>
      </c>
      <c r="GO139" s="99">
        <f t="shared" si="133"/>
        <v>453</v>
      </c>
      <c r="GP139" s="50"/>
      <c r="GQ139" s="101" t="str">
        <f t="shared" si="135"/>
        <v>25</v>
      </c>
      <c r="GR139" s="104" t="str">
        <f t="shared" si="134"/>
        <v>22</v>
      </c>
      <c r="GS139" s="50">
        <f t="shared" si="130"/>
        <v>134</v>
      </c>
      <c r="GT139" s="7"/>
      <c r="GU13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25,100,22,34,21,35,32,26,130,136,135,150,151,149,148,144,143,142,171,170,169,168,167,166,165,159,155,154,31,24,23,45,33,49,46,44,43,53,48,47,41,40,42,39,38,</v>
      </c>
      <c r="GV139" s="241" t="str">
        <v>1199993.14,2.5,0</v>
      </c>
      <c r="GW139" s="101">
        <f t="shared" si="105"/>
        <v>11</v>
      </c>
      <c r="GX139" s="101">
        <f t="shared" si="106"/>
        <v>15</v>
      </c>
      <c r="GY139" s="167">
        <f t="shared" si="107"/>
        <v>1199993.1399999999</v>
      </c>
      <c r="GZ139" s="99">
        <f t="shared" si="108"/>
        <v>2.5</v>
      </c>
      <c r="HA139" s="99">
        <f t="shared" si="109"/>
        <v>0</v>
      </c>
      <c r="HB139" s="248" t="str">
        <f t="shared" si="110"/>
        <v>-</v>
      </c>
      <c r="HC139" s="49"/>
      <c r="HD139" s="246" t="str">
        <f t="shared" si="131"/>
        <v/>
      </c>
      <c r="HE139" s="50">
        <v>134</v>
      </c>
      <c r="HF139" s="173" t="str">
        <f t="shared" si="132"/>
        <v/>
      </c>
      <c r="HG139" s="101" t="str">
        <f t="shared" si="104"/>
        <v/>
      </c>
      <c r="HH139" s="267" t="str" cm="1">
        <f t="array" ref="HH139">IF(HE139&lt;=$HC$1-1,IF(HF139&lt;&gt;HF138,INDEX($M$6:$GK$185,1,HG139+1),INDEX($M$6:$GK$185,MIN(HG139,HG138)+1,MAX(HG139,HG138)+1))+IF(HF139&lt;&gt;HF140,INDEX($M$6:$GK$185,1,HG139+1),0),"")</f>
        <v/>
      </c>
      <c r="HI139" s="50" t="str">
        <f t="shared" ca="1" si="111"/>
        <v/>
      </c>
      <c r="HJ139" s="49"/>
      <c r="HK139" s="49"/>
      <c r="HL139" s="49"/>
      <c r="HM139" s="49"/>
      <c r="HP139" s="161">
        <v>134</v>
      </c>
      <c r="HQ139" s="163" t="str">
        <f t="shared" si="122"/>
        <v>,-134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39" s="164" t="str">
        <f t="shared" si="123"/>
        <v>,-134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1,133,50,51,52,10,3,4,99,101,25,22,34,21,35,32,26,130,136,135,150,151,149,148,144,143,142,171,170,169,168,167,166,165,159,155,154,31,24,23,45,33,49,46,44,43,53,48,47,41,40,42,39,38,</v>
      </c>
      <c r="HS139" s="105" t="str">
        <f t="shared" si="124"/>
        <v>134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1,133,50,51,52,10,3,4,99,101,25,22,34,21,35,32,26,130,136,135,150,151,149,148,144,143,142,171,170,169,168,167,166,165,159,155,154,31,24,23,45,33,49,46,44,43,53,48,47,41,40,42,39,38,</v>
      </c>
      <c r="HT139" s="143" t="str">
        <v>1299987,1.25,0</v>
      </c>
      <c r="HU139" s="161">
        <f t="shared" si="112"/>
        <v>8</v>
      </c>
      <c r="HV139" s="161">
        <f t="shared" si="113"/>
        <v>13</v>
      </c>
      <c r="HW139" s="161">
        <f t="shared" si="114"/>
        <v>1299987</v>
      </c>
      <c r="HX139" s="161">
        <f t="shared" si="115"/>
        <v>1.25</v>
      </c>
      <c r="HY139" s="161">
        <f t="shared" si="116"/>
        <v>0</v>
      </c>
      <c r="HZ139" s="161">
        <f t="shared" si="117"/>
        <v>1299987</v>
      </c>
      <c r="IA139" s="174">
        <f t="shared" si="125"/>
        <v>99999</v>
      </c>
      <c r="IB139" s="173">
        <f t="shared" si="126"/>
        <v>99999</v>
      </c>
      <c r="IC139" s="56" t="e">
        <f t="shared" si="127"/>
        <v>#VALUE!</v>
      </c>
      <c r="ID139" s="167" t="str">
        <f t="shared" si="128"/>
        <v>-</v>
      </c>
      <c r="IE139" s="186" t="str">
        <f t="shared" si="129"/>
        <v>-</v>
      </c>
      <c r="IJ139" s="121">
        <f t="shared" si="118"/>
        <v>99999</v>
      </c>
      <c r="IK139" s="1">
        <f t="shared" si="119"/>
        <v>99999</v>
      </c>
      <c r="IL139" s="56" t="str">
        <f t="shared" si="120"/>
        <v>-</v>
      </c>
    </row>
    <row r="140" spans="1:246" ht="16" thickBot="1" x14ac:dyDescent="0.25">
      <c r="A140" s="64"/>
      <c r="B140" s="1">
        <v>135</v>
      </c>
      <c r="K140" s="9">
        <v>134</v>
      </c>
      <c r="L140" s="3">
        <v>134</v>
      </c>
      <c r="AS140" s="281"/>
      <c r="AT140" s="281"/>
      <c r="AU140" s="281"/>
      <c r="AV140" s="281"/>
      <c r="AW140" s="281"/>
      <c r="AX140" s="281"/>
      <c r="AY140" s="281"/>
      <c r="AZ140" s="281"/>
      <c r="BA140" s="281"/>
      <c r="BB140" s="281"/>
      <c r="BC140" s="281"/>
      <c r="BD140" s="281"/>
      <c r="BE140" s="281"/>
      <c r="BF140" s="281"/>
      <c r="BG140" s="281"/>
      <c r="BH140" s="281"/>
      <c r="BI140" s="281"/>
      <c r="BJ140" s="281"/>
      <c r="BK140" s="281"/>
      <c r="BL140" s="281"/>
      <c r="BM140" s="281"/>
      <c r="BN140" s="281"/>
      <c r="BO140" s="281"/>
      <c r="BP140" s="281"/>
      <c r="BQ140" s="281"/>
      <c r="BR140" s="281"/>
      <c r="BS140" s="281"/>
      <c r="BT140" s="281"/>
      <c r="BU140" s="281"/>
      <c r="BV140" s="281"/>
      <c r="BW140" s="281"/>
      <c r="BX140" s="281"/>
      <c r="BY140" s="281"/>
      <c r="BZ140" s="281"/>
      <c r="CA140" s="281"/>
      <c r="CB140" s="281"/>
      <c r="CC140" s="281"/>
      <c r="CD140" s="281"/>
      <c r="CE140" s="281"/>
      <c r="CF140" s="281"/>
      <c r="CG140" s="281"/>
      <c r="CH140" s="281"/>
      <c r="CI140" s="281"/>
      <c r="CJ140" s="281"/>
      <c r="CK140" s="281"/>
      <c r="CL140" s="281"/>
      <c r="CM140" s="281"/>
      <c r="CN140" s="281"/>
      <c r="CO140" s="281"/>
      <c r="CP140" s="281"/>
      <c r="CQ140" s="281"/>
      <c r="CR140" s="281"/>
      <c r="CS140" s="281"/>
      <c r="CT140" s="281"/>
      <c r="CU140" s="281"/>
      <c r="CV140" s="281"/>
      <c r="CW140" s="281"/>
      <c r="CX140" s="281"/>
      <c r="CY140" s="281"/>
      <c r="CZ140" s="281"/>
      <c r="DA140" s="281"/>
      <c r="DB140" s="281"/>
      <c r="DC140" s="281"/>
      <c r="DD140" s="281"/>
      <c r="DE140" s="281"/>
      <c r="DF140" s="281"/>
      <c r="DG140" s="281"/>
      <c r="DH140" s="281"/>
      <c r="DI140" s="281"/>
      <c r="DJ140" s="281"/>
      <c r="DK140" s="281"/>
      <c r="DL140" s="281"/>
      <c r="DM140" s="281"/>
      <c r="DN140" s="281"/>
      <c r="DO140" s="281"/>
      <c r="DP140" s="281"/>
      <c r="DQ140" s="281"/>
      <c r="DR140" s="281"/>
      <c r="DS140" s="281"/>
      <c r="DT140" s="281"/>
      <c r="DU140" s="281"/>
      <c r="DV140" s="281"/>
      <c r="DW140" s="281"/>
      <c r="DX140" s="281"/>
      <c r="DY140" s="281"/>
      <c r="DZ140" s="281"/>
      <c r="EA140" s="281"/>
      <c r="EB140" s="281"/>
      <c r="EC140" s="281"/>
      <c r="ED140" s="281"/>
      <c r="EE140" s="9"/>
      <c r="EF140" s="9"/>
      <c r="EG140" s="9"/>
      <c r="EH140" s="9"/>
      <c r="EI140" s="9"/>
      <c r="EJ140" s="9"/>
      <c r="EK140" s="9"/>
      <c r="EL140" s="9"/>
      <c r="EM140" s="9"/>
      <c r="EN140" s="9"/>
      <c r="EO140" s="9"/>
      <c r="EP140" s="143"/>
      <c r="EQ140" s="143" t="s">
        <v>17</v>
      </c>
      <c r="ER140" s="278"/>
      <c r="ES140" s="278"/>
      <c r="ET140" s="278"/>
      <c r="EU140" s="278"/>
      <c r="EV140" s="278"/>
      <c r="EW140" s="278"/>
      <c r="EX140" s="278"/>
      <c r="EY140" s="278"/>
      <c r="EZ140" s="278"/>
      <c r="FA140" s="278"/>
      <c r="FB140" s="278"/>
      <c r="FC140" s="278"/>
      <c r="FD140" s="278"/>
      <c r="FE140" s="278"/>
      <c r="FF140" s="278"/>
      <c r="FG140" s="278"/>
      <c r="FH140" s="278"/>
      <c r="FI140" s="278"/>
      <c r="FJ140" s="278"/>
      <c r="FK140" s="278"/>
      <c r="FL140" s="278"/>
      <c r="FM140" s="278"/>
      <c r="FN140" s="278"/>
      <c r="FO140" s="278"/>
      <c r="FP140" s="278"/>
      <c r="FQ140" s="278"/>
      <c r="FR140" s="278"/>
      <c r="FS140" s="278"/>
      <c r="FT140" s="278"/>
      <c r="FU140" s="278"/>
      <c r="FV140" s="278"/>
      <c r="FW140" s="278"/>
      <c r="FX140" s="278"/>
      <c r="FY140" s="278"/>
      <c r="FZ140" s="278"/>
      <c r="GA140" s="278"/>
      <c r="GB140" s="278"/>
      <c r="GC140" s="278"/>
      <c r="GD140" s="278"/>
      <c r="GE140" s="278"/>
      <c r="GF140" s="278"/>
      <c r="GG140" s="278"/>
      <c r="GH140" s="278"/>
      <c r="GI140" s="150">
        <v>99999</v>
      </c>
      <c r="GJ140" s="150">
        <v>99999</v>
      </c>
      <c r="GK140" s="150">
        <v>99999</v>
      </c>
      <c r="GL140" s="48">
        <v>134</v>
      </c>
      <c r="GN140" s="99">
        <f t="shared" si="103"/>
        <v>455</v>
      </c>
      <c r="GO140" s="99">
        <f t="shared" si="133"/>
        <v>456</v>
      </c>
      <c r="GP140" s="50"/>
      <c r="GQ140" s="101" t="str">
        <f t="shared" si="135"/>
        <v>22</v>
      </c>
      <c r="GR140" s="104" t="str">
        <f t="shared" si="134"/>
        <v>34</v>
      </c>
      <c r="GS140" s="50">
        <f t="shared" si="130"/>
        <v>135</v>
      </c>
      <c r="GT140" s="7"/>
      <c r="GU14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22,100,34,21,35,32,26,130,136,135,150,151,149,148,144,143,142,171,170,169,168,167,166,165,159,155,154,31,24,23,45,33,49,46,44,43,53,48,47,41,40,42,39,38,</v>
      </c>
      <c r="GV140" s="241" t="str">
        <v>1199993.14,2.5,0</v>
      </c>
      <c r="GW140" s="101">
        <f t="shared" si="105"/>
        <v>11</v>
      </c>
      <c r="GX140" s="101">
        <f t="shared" si="106"/>
        <v>15</v>
      </c>
      <c r="GY140" s="167">
        <f t="shared" si="107"/>
        <v>1199993.1399999999</v>
      </c>
      <c r="GZ140" s="99">
        <f t="shared" si="108"/>
        <v>2.5</v>
      </c>
      <c r="HA140" s="99">
        <f t="shared" si="109"/>
        <v>0</v>
      </c>
      <c r="HB140" s="248" t="str">
        <f t="shared" si="110"/>
        <v>-</v>
      </c>
      <c r="HC140" s="49"/>
      <c r="HD140" s="246" t="str">
        <f t="shared" si="131"/>
        <v/>
      </c>
      <c r="HE140" s="50">
        <v>135</v>
      </c>
      <c r="HF140" s="173" t="str">
        <f t="shared" si="132"/>
        <v/>
      </c>
      <c r="HG140" s="101" t="str">
        <f t="shared" si="104"/>
        <v/>
      </c>
      <c r="HH140" s="267" t="str" cm="1">
        <f t="array" ref="HH140">IF(HE140&lt;=$HC$1-1,IF(HF140&lt;&gt;HF139,INDEX($M$6:$GK$185,1,HG140+1),INDEX($M$6:$GK$185,MIN(HG140,HG139)+1,MAX(HG140,HG139)+1))+IF(HF140&lt;&gt;HF141,INDEX($M$6:$GK$185,1,HG140+1),0),"")</f>
        <v/>
      </c>
      <c r="HI140" s="50" t="str">
        <f t="shared" ca="1" si="111"/>
        <v/>
      </c>
      <c r="HJ140" s="49"/>
      <c r="HK140" s="49"/>
      <c r="HL140" s="49"/>
      <c r="HM140" s="49"/>
      <c r="HP140" s="161">
        <v>135</v>
      </c>
      <c r="HQ140" s="163" t="str">
        <f t="shared" si="122"/>
        <v>,-135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0" s="164" t="str">
        <f t="shared" si="123"/>
        <v>,-135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1,150,151,149,148,144,143,142,171,170,169,168,167,166,165,159,155,154,31,24,23,45,33,49,46,44,43,53,48,47,41,40,42,39,38,</v>
      </c>
      <c r="HS140" s="105" t="str">
        <f t="shared" si="124"/>
        <v>135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1,150,151,149,148,144,143,142,171,170,169,168,167,166,165,159,155,154,31,24,23,45,33,49,46,44,43,53,48,47,41,40,42,39,38,</v>
      </c>
      <c r="HT140" s="143" t="str">
        <v>1299987,1.25,0</v>
      </c>
      <c r="HU140" s="161">
        <f t="shared" si="112"/>
        <v>8</v>
      </c>
      <c r="HV140" s="161">
        <f t="shared" si="113"/>
        <v>13</v>
      </c>
      <c r="HW140" s="161">
        <f t="shared" si="114"/>
        <v>1299987</v>
      </c>
      <c r="HX140" s="161">
        <f t="shared" si="115"/>
        <v>1.25</v>
      </c>
      <c r="HY140" s="161">
        <f t="shared" si="116"/>
        <v>0</v>
      </c>
      <c r="HZ140" s="161">
        <f t="shared" si="117"/>
        <v>1299987</v>
      </c>
      <c r="IA140" s="174">
        <f t="shared" si="125"/>
        <v>99999</v>
      </c>
      <c r="IB140" s="173">
        <f t="shared" si="126"/>
        <v>99999</v>
      </c>
      <c r="IC140" s="56" t="e">
        <f t="shared" si="127"/>
        <v>#VALUE!</v>
      </c>
      <c r="ID140" s="167" t="str">
        <f t="shared" si="128"/>
        <v>-</v>
      </c>
      <c r="IE140" s="186" t="str">
        <f t="shared" si="129"/>
        <v>-</v>
      </c>
      <c r="IJ140" s="121">
        <f t="shared" si="118"/>
        <v>99999</v>
      </c>
      <c r="IK140" s="1">
        <f t="shared" si="119"/>
        <v>99999</v>
      </c>
      <c r="IL140" s="56" t="str">
        <f t="shared" si="120"/>
        <v>-</v>
      </c>
    </row>
    <row r="141" spans="1:246" ht="16" thickBot="1" x14ac:dyDescent="0.25">
      <c r="A141" s="64"/>
      <c r="B141" s="1">
        <v>136</v>
      </c>
      <c r="K141" s="9">
        <v>135</v>
      </c>
      <c r="L141" s="3">
        <v>135</v>
      </c>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1"/>
      <c r="BZ141" s="281"/>
      <c r="CA141" s="281"/>
      <c r="CB141" s="281"/>
      <c r="CC141" s="281"/>
      <c r="CD141" s="281"/>
      <c r="CE141" s="281"/>
      <c r="CF141" s="281"/>
      <c r="CG141" s="281"/>
      <c r="CH141" s="281"/>
      <c r="CI141" s="281"/>
      <c r="CJ141" s="281"/>
      <c r="CK141" s="281"/>
      <c r="CL141" s="281"/>
      <c r="CM141" s="281"/>
      <c r="CN141" s="281"/>
      <c r="CO141" s="281"/>
      <c r="CP141" s="281"/>
      <c r="CQ141" s="281"/>
      <c r="CR141" s="281"/>
      <c r="CS141" s="281"/>
      <c r="CT141" s="281"/>
      <c r="CU141" s="281"/>
      <c r="CV141" s="281"/>
      <c r="CW141" s="281"/>
      <c r="CX141" s="281"/>
      <c r="CY141" s="281"/>
      <c r="CZ141" s="281"/>
      <c r="DA141" s="281"/>
      <c r="DB141" s="281"/>
      <c r="DC141" s="281"/>
      <c r="DD141" s="281"/>
      <c r="DE141" s="281"/>
      <c r="DF141" s="281"/>
      <c r="DG141" s="281"/>
      <c r="DH141" s="281"/>
      <c r="DI141" s="281"/>
      <c r="DJ141" s="281"/>
      <c r="DK141" s="281"/>
      <c r="DL141" s="281"/>
      <c r="DM141" s="281"/>
      <c r="DN141" s="281"/>
      <c r="DO141" s="281"/>
      <c r="DP141" s="281"/>
      <c r="DQ141" s="281"/>
      <c r="DR141" s="281"/>
      <c r="DS141" s="281"/>
      <c r="DT141" s="281"/>
      <c r="DU141" s="281"/>
      <c r="DV141" s="281"/>
      <c r="DW141" s="281"/>
      <c r="DX141" s="281"/>
      <c r="DY141" s="281"/>
      <c r="DZ141" s="281"/>
      <c r="EA141" s="281"/>
      <c r="EB141" s="281"/>
      <c r="EC141" s="281"/>
      <c r="ED141" s="281"/>
      <c r="EE141" s="9"/>
      <c r="EF141" s="9"/>
      <c r="EG141" s="9"/>
      <c r="EH141" s="9"/>
      <c r="EI141" s="9"/>
      <c r="EJ141" s="9"/>
      <c r="EK141" s="9"/>
      <c r="EL141" s="9"/>
      <c r="EM141" s="9"/>
      <c r="EN141" s="9"/>
      <c r="EO141" s="9"/>
      <c r="EP141" s="9"/>
      <c r="EQ141" s="143"/>
      <c r="ER141" s="143" t="s">
        <v>17</v>
      </c>
      <c r="ES141" s="278"/>
      <c r="ET141" s="278"/>
      <c r="EU141" s="278"/>
      <c r="EV141" s="278"/>
      <c r="EW141" s="278"/>
      <c r="EX141" s="278"/>
      <c r="EY141" s="278"/>
      <c r="EZ141" s="278"/>
      <c r="FA141" s="278"/>
      <c r="FB141" s="278"/>
      <c r="FC141" s="278"/>
      <c r="FD141" s="278"/>
      <c r="FE141" s="278"/>
      <c r="FF141" s="278"/>
      <c r="FG141" s="278"/>
      <c r="FH141" s="278"/>
      <c r="FI141" s="278"/>
      <c r="FJ141" s="278"/>
      <c r="FK141" s="278"/>
      <c r="FL141" s="278"/>
      <c r="FM141" s="278"/>
      <c r="FN141" s="278"/>
      <c r="FO141" s="278"/>
      <c r="FP141" s="278"/>
      <c r="FQ141" s="278"/>
      <c r="FR141" s="278"/>
      <c r="FS141" s="278"/>
      <c r="FT141" s="278"/>
      <c r="FU141" s="278"/>
      <c r="FV141" s="278"/>
      <c r="FW141" s="278"/>
      <c r="FX141" s="278"/>
      <c r="FY141" s="278"/>
      <c r="FZ141" s="278"/>
      <c r="GA141" s="278"/>
      <c r="GB141" s="278"/>
      <c r="GC141" s="278"/>
      <c r="GD141" s="278"/>
      <c r="GE141" s="278"/>
      <c r="GF141" s="278"/>
      <c r="GG141" s="278"/>
      <c r="GH141" s="278"/>
      <c r="GI141" s="150">
        <v>99999</v>
      </c>
      <c r="GJ141" s="150">
        <v>99999</v>
      </c>
      <c r="GK141" s="150">
        <v>99999</v>
      </c>
      <c r="GL141" s="48">
        <v>135</v>
      </c>
      <c r="GN141" s="99">
        <f t="shared" si="103"/>
        <v>458</v>
      </c>
      <c r="GO141" s="99">
        <f t="shared" si="133"/>
        <v>459</v>
      </c>
      <c r="GP141" s="50"/>
      <c r="GQ141" s="101" t="str">
        <f t="shared" si="135"/>
        <v>34</v>
      </c>
      <c r="GR141" s="104" t="str">
        <f t="shared" si="134"/>
        <v>21</v>
      </c>
      <c r="GS141" s="50">
        <f t="shared" si="130"/>
        <v>136</v>
      </c>
      <c r="GT141" s="7"/>
      <c r="GU14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34,100,21,35,32,26,130,136,135,150,151,149,148,144,143,142,171,170,169,168,167,166,165,159,155,154,31,24,23,45,33,49,46,44,43,53,48,47,41,40,42,39,38,</v>
      </c>
      <c r="GV141" s="241" t="str">
        <v>1199993.14,2.5,0</v>
      </c>
      <c r="GW141" s="101">
        <f t="shared" si="105"/>
        <v>11</v>
      </c>
      <c r="GX141" s="101">
        <f t="shared" si="106"/>
        <v>15</v>
      </c>
      <c r="GY141" s="167">
        <f t="shared" si="107"/>
        <v>1199993.1399999999</v>
      </c>
      <c r="GZ141" s="99">
        <f t="shared" si="108"/>
        <v>2.5</v>
      </c>
      <c r="HA141" s="99">
        <f t="shared" si="109"/>
        <v>0</v>
      </c>
      <c r="HB141" s="248" t="str">
        <f t="shared" si="110"/>
        <v>-</v>
      </c>
      <c r="HC141" s="49"/>
      <c r="HD141" s="246" t="str">
        <f t="shared" si="131"/>
        <v/>
      </c>
      <c r="HE141" s="50">
        <v>136</v>
      </c>
      <c r="HF141" s="173" t="str">
        <f t="shared" si="132"/>
        <v/>
      </c>
      <c r="HG141" s="101" t="str">
        <f t="shared" si="104"/>
        <v/>
      </c>
      <c r="HH141" s="267" t="str" cm="1">
        <f t="array" ref="HH141">IF(HE141&lt;=$HC$1-1,IF(HF141&lt;&gt;HF140,INDEX($M$6:$GK$185,1,HG141+1),INDEX($M$6:$GK$185,MIN(HG141,HG140)+1,MAX(HG141,HG140)+1))+IF(HF141&lt;&gt;HF142,INDEX($M$6:$GK$185,1,HG141+1),0),"")</f>
        <v/>
      </c>
      <c r="HI141" s="50" t="str">
        <f t="shared" ca="1" si="111"/>
        <v/>
      </c>
      <c r="HJ141" s="49"/>
      <c r="HK141" s="49"/>
      <c r="HL141" s="49"/>
      <c r="HM141" s="49"/>
      <c r="HP141" s="161">
        <v>136</v>
      </c>
      <c r="HQ141" s="163" t="str">
        <f t="shared" si="122"/>
        <v>,-136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1" s="164" t="str">
        <f t="shared" si="123"/>
        <v>,-136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1,135,150,151,149,148,144,143,142,171,170,169,168,167,166,165,159,155,154,31,24,23,45,33,49,46,44,43,53,48,47,41,40,42,39,38,</v>
      </c>
      <c r="HS141" s="105" t="str">
        <f t="shared" si="124"/>
        <v>136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1,135,150,151,149,148,144,143,142,171,170,169,168,167,166,165,159,155,154,31,24,23,45,33,49,46,44,43,53,48,47,41,40,42,39,38,</v>
      </c>
      <c r="HT141" s="143" t="str">
        <v>1299987,1.25,0</v>
      </c>
      <c r="HU141" s="161">
        <f t="shared" si="112"/>
        <v>8</v>
      </c>
      <c r="HV141" s="161">
        <f t="shared" si="113"/>
        <v>13</v>
      </c>
      <c r="HW141" s="161">
        <f t="shared" si="114"/>
        <v>1299987</v>
      </c>
      <c r="HX141" s="161">
        <f t="shared" si="115"/>
        <v>1.25</v>
      </c>
      <c r="HY141" s="161">
        <f t="shared" si="116"/>
        <v>0</v>
      </c>
      <c r="HZ141" s="161">
        <f t="shared" si="117"/>
        <v>1299987</v>
      </c>
      <c r="IA141" s="174">
        <f t="shared" si="125"/>
        <v>99999</v>
      </c>
      <c r="IB141" s="173">
        <f t="shared" si="126"/>
        <v>99999</v>
      </c>
      <c r="IC141" s="56" t="e">
        <f t="shared" si="127"/>
        <v>#VALUE!</v>
      </c>
      <c r="ID141" s="167" t="str">
        <f t="shared" si="128"/>
        <v>-</v>
      </c>
      <c r="IE141" s="186" t="str">
        <f t="shared" si="129"/>
        <v>-</v>
      </c>
      <c r="IJ141" s="121">
        <f t="shared" si="118"/>
        <v>99999</v>
      </c>
      <c r="IK141" s="1">
        <f t="shared" si="119"/>
        <v>99999</v>
      </c>
      <c r="IL141" s="56" t="str">
        <f t="shared" si="120"/>
        <v>-</v>
      </c>
    </row>
    <row r="142" spans="1:246" ht="16" thickBot="1" x14ac:dyDescent="0.25">
      <c r="A142" s="64"/>
      <c r="B142" s="1">
        <v>137</v>
      </c>
      <c r="K142" s="9">
        <v>136</v>
      </c>
      <c r="L142" s="3">
        <v>136</v>
      </c>
      <c r="AS142" s="281"/>
      <c r="AT142" s="281"/>
      <c r="AU142" s="281"/>
      <c r="AV142" s="281"/>
      <c r="AW142" s="281"/>
      <c r="AX142" s="281"/>
      <c r="AY142" s="281"/>
      <c r="AZ142" s="281"/>
      <c r="BA142" s="281"/>
      <c r="BB142" s="281"/>
      <c r="BC142" s="281"/>
      <c r="BD142" s="281"/>
      <c r="BE142" s="281"/>
      <c r="BF142" s="281"/>
      <c r="BG142" s="281"/>
      <c r="BH142" s="281"/>
      <c r="BI142" s="281"/>
      <c r="BJ142" s="281"/>
      <c r="BK142" s="281"/>
      <c r="BL142" s="281"/>
      <c r="BM142" s="281"/>
      <c r="BN142" s="281"/>
      <c r="BO142" s="281"/>
      <c r="BP142" s="281"/>
      <c r="BQ142" s="281"/>
      <c r="BR142" s="281"/>
      <c r="BS142" s="281"/>
      <c r="BT142" s="281"/>
      <c r="BU142" s="281"/>
      <c r="BV142" s="281"/>
      <c r="BW142" s="281"/>
      <c r="BX142" s="281"/>
      <c r="BY142" s="281"/>
      <c r="BZ142" s="281"/>
      <c r="CA142" s="281"/>
      <c r="CB142" s="281"/>
      <c r="CC142" s="281"/>
      <c r="CD142" s="281"/>
      <c r="CE142" s="281"/>
      <c r="CF142" s="281"/>
      <c r="CG142" s="281"/>
      <c r="CH142" s="281"/>
      <c r="CI142" s="281"/>
      <c r="CJ142" s="281"/>
      <c r="CK142" s="281"/>
      <c r="CL142" s="281"/>
      <c r="CM142" s="281"/>
      <c r="CN142" s="281"/>
      <c r="CO142" s="281"/>
      <c r="CP142" s="281"/>
      <c r="CQ142" s="281"/>
      <c r="CR142" s="281"/>
      <c r="CS142" s="281"/>
      <c r="CT142" s="281"/>
      <c r="CU142" s="281"/>
      <c r="CV142" s="281"/>
      <c r="CW142" s="281"/>
      <c r="CX142" s="281"/>
      <c r="CY142" s="281"/>
      <c r="CZ142" s="281"/>
      <c r="DA142" s="281"/>
      <c r="DB142" s="281"/>
      <c r="DC142" s="281"/>
      <c r="DD142" s="281"/>
      <c r="DE142" s="281"/>
      <c r="DF142" s="281"/>
      <c r="DG142" s="281"/>
      <c r="DH142" s="281"/>
      <c r="DI142" s="281"/>
      <c r="DJ142" s="281"/>
      <c r="DK142" s="281"/>
      <c r="DL142" s="281"/>
      <c r="DM142" s="281"/>
      <c r="DN142" s="281"/>
      <c r="DO142" s="281"/>
      <c r="DP142" s="281"/>
      <c r="DQ142" s="281"/>
      <c r="DR142" s="281"/>
      <c r="DS142" s="281"/>
      <c r="DT142" s="281"/>
      <c r="DU142" s="281"/>
      <c r="DV142" s="281"/>
      <c r="DW142" s="281"/>
      <c r="DX142" s="281"/>
      <c r="DY142" s="281"/>
      <c r="DZ142" s="281"/>
      <c r="EA142" s="281"/>
      <c r="EB142" s="281"/>
      <c r="EC142" s="281"/>
      <c r="ED142" s="281"/>
      <c r="EE142" s="9"/>
      <c r="EF142" s="9"/>
      <c r="EG142" s="9"/>
      <c r="EH142" s="9"/>
      <c r="EI142" s="9"/>
      <c r="EJ142" s="9"/>
      <c r="EK142" s="9"/>
      <c r="EL142" s="9"/>
      <c r="EM142" s="9"/>
      <c r="EN142" s="9"/>
      <c r="EO142" s="9"/>
      <c r="EP142" s="9"/>
      <c r="EQ142" s="9"/>
      <c r="ER142" s="143"/>
      <c r="ES142" s="143" t="s">
        <v>17</v>
      </c>
      <c r="ET142" s="278"/>
      <c r="EU142" s="278"/>
      <c r="EV142" s="278"/>
      <c r="EW142" s="278"/>
      <c r="EX142" s="278"/>
      <c r="EY142" s="278"/>
      <c r="EZ142" s="278"/>
      <c r="FA142" s="278"/>
      <c r="FB142" s="278"/>
      <c r="FC142" s="278"/>
      <c r="FD142" s="278"/>
      <c r="FE142" s="278"/>
      <c r="FF142" s="278"/>
      <c r="FG142" s="278"/>
      <c r="FH142" s="278"/>
      <c r="FI142" s="278"/>
      <c r="FJ142" s="278"/>
      <c r="FK142" s="278"/>
      <c r="FL142" s="278"/>
      <c r="FM142" s="278"/>
      <c r="FN142" s="278"/>
      <c r="FO142" s="278"/>
      <c r="FP142" s="278"/>
      <c r="FQ142" s="278"/>
      <c r="FR142" s="278"/>
      <c r="FS142" s="278"/>
      <c r="FT142" s="278"/>
      <c r="FU142" s="278"/>
      <c r="FV142" s="278"/>
      <c r="FW142" s="278"/>
      <c r="FX142" s="278"/>
      <c r="FY142" s="278"/>
      <c r="FZ142" s="278"/>
      <c r="GA142" s="278"/>
      <c r="GB142" s="278"/>
      <c r="GC142" s="278"/>
      <c r="GD142" s="278"/>
      <c r="GE142" s="278"/>
      <c r="GF142" s="278"/>
      <c r="GG142" s="278"/>
      <c r="GH142" s="278"/>
      <c r="GI142" s="150">
        <v>99999</v>
      </c>
      <c r="GJ142" s="150">
        <v>99999</v>
      </c>
      <c r="GK142" s="150">
        <v>99999</v>
      </c>
      <c r="GL142" s="48">
        <v>136</v>
      </c>
      <c r="GN142" s="99">
        <f t="shared" si="103"/>
        <v>461</v>
      </c>
      <c r="GO142" s="99">
        <f t="shared" si="133"/>
        <v>462</v>
      </c>
      <c r="GP142" s="50"/>
      <c r="GQ142" s="101" t="str">
        <f t="shared" si="135"/>
        <v>21</v>
      </c>
      <c r="GR142" s="104" t="str">
        <f t="shared" si="134"/>
        <v>35</v>
      </c>
      <c r="GS142" s="50">
        <f t="shared" si="130"/>
        <v>137</v>
      </c>
      <c r="GT142" s="7"/>
      <c r="GU14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21,100,35,32,26,130,136,135,150,151,149,148,144,143,142,171,170,169,168,167,166,165,159,155,154,31,24,23,45,33,49,46,44,43,53,48,47,41,40,42,39,38,</v>
      </c>
      <c r="GV142" s="241" t="str">
        <v>1199993.14,2.5,0</v>
      </c>
      <c r="GW142" s="101">
        <f t="shared" si="105"/>
        <v>11</v>
      </c>
      <c r="GX142" s="101">
        <f t="shared" si="106"/>
        <v>15</v>
      </c>
      <c r="GY142" s="167">
        <f t="shared" si="107"/>
        <v>1199993.1399999999</v>
      </c>
      <c r="GZ142" s="99">
        <f t="shared" si="108"/>
        <v>2.5</v>
      </c>
      <c r="HA142" s="99">
        <f t="shared" si="109"/>
        <v>0</v>
      </c>
      <c r="HB142" s="248" t="str">
        <f t="shared" si="110"/>
        <v>-</v>
      </c>
      <c r="HC142" s="49"/>
      <c r="HD142" s="246" t="str">
        <f t="shared" si="131"/>
        <v/>
      </c>
      <c r="HE142" s="50">
        <v>137</v>
      </c>
      <c r="HF142" s="173" t="str">
        <f t="shared" si="132"/>
        <v/>
      </c>
      <c r="HG142" s="101" t="str">
        <f t="shared" si="104"/>
        <v/>
      </c>
      <c r="HH142" s="267" t="str" cm="1">
        <f t="array" ref="HH142">IF(HE142&lt;=$HC$1-1,IF(HF142&lt;&gt;HF141,INDEX($M$6:$GK$185,1,HG142+1),INDEX($M$6:$GK$185,MIN(HG142,HG141)+1,MAX(HG142,HG141)+1))+IF(HF142&lt;&gt;HF143,INDEX($M$6:$GK$185,1,HG142+1),0),"")</f>
        <v/>
      </c>
      <c r="HI142" s="50" t="str">
        <f t="shared" ca="1" si="111"/>
        <v/>
      </c>
      <c r="HJ142" s="49"/>
      <c r="HK142" s="49"/>
      <c r="HL142" s="49"/>
      <c r="HM142" s="49"/>
      <c r="HP142" s="161">
        <v>137</v>
      </c>
      <c r="HQ142" s="163" t="str">
        <f t="shared" si="122"/>
        <v>,-137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2" s="164" t="str">
        <f t="shared" si="123"/>
        <v>,-137,2,98,70,68,67,66,65,60,63,64,62,61,158,156,157,177,161,160,162,176,175,174,163,164,172,173,140,141,145,146,147,1,138,139,153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42" s="105" t="str">
        <f t="shared" si="124"/>
        <v>137,2,98,70,68,67,66,65,60,63,64,62,61,158,156,157,177,161,160,162,176,175,174,163,164,172,173,140,141,145,146,147,1,138,139,153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42" s="143" t="str">
        <v>1299987,1.25,0</v>
      </c>
      <c r="HU142" s="161">
        <f t="shared" si="112"/>
        <v>8</v>
      </c>
      <c r="HV142" s="161">
        <f t="shared" si="113"/>
        <v>13</v>
      </c>
      <c r="HW142" s="161">
        <f t="shared" si="114"/>
        <v>1299987</v>
      </c>
      <c r="HX142" s="161">
        <f t="shared" si="115"/>
        <v>1.25</v>
      </c>
      <c r="HY142" s="161">
        <f t="shared" si="116"/>
        <v>0</v>
      </c>
      <c r="HZ142" s="161">
        <f t="shared" si="117"/>
        <v>1299987</v>
      </c>
      <c r="IA142" s="174">
        <f t="shared" si="125"/>
        <v>99999</v>
      </c>
      <c r="IB142" s="173">
        <f t="shared" si="126"/>
        <v>99999</v>
      </c>
      <c r="IC142" s="56" t="e">
        <f t="shared" si="127"/>
        <v>#VALUE!</v>
      </c>
      <c r="ID142" s="167" t="str">
        <f t="shared" si="128"/>
        <v>-</v>
      </c>
      <c r="IE142" s="186" t="str">
        <f t="shared" si="129"/>
        <v>-</v>
      </c>
      <c r="IJ142" s="121">
        <f t="shared" si="118"/>
        <v>99999</v>
      </c>
      <c r="IK142" s="1">
        <f t="shared" si="119"/>
        <v>99999</v>
      </c>
      <c r="IL142" s="56" t="str">
        <f t="shared" si="120"/>
        <v>-</v>
      </c>
    </row>
    <row r="143" spans="1:246" ht="16" thickBot="1" x14ac:dyDescent="0.25">
      <c r="A143" s="64"/>
      <c r="B143" s="1">
        <v>138</v>
      </c>
      <c r="K143" s="9">
        <v>137</v>
      </c>
      <c r="L143" s="3">
        <v>137</v>
      </c>
      <c r="AS143" s="281"/>
      <c r="AT143" s="281"/>
      <c r="AU143" s="281"/>
      <c r="AV143" s="281"/>
      <c r="AW143" s="281"/>
      <c r="AX143" s="281"/>
      <c r="AY143" s="281"/>
      <c r="AZ143" s="281"/>
      <c r="BA143" s="281"/>
      <c r="BB143" s="281"/>
      <c r="BC143" s="281"/>
      <c r="BD143" s="281"/>
      <c r="BE143" s="281"/>
      <c r="BF143" s="281"/>
      <c r="BG143" s="281"/>
      <c r="BH143" s="281"/>
      <c r="BI143" s="281"/>
      <c r="BJ143" s="281"/>
      <c r="BK143" s="281"/>
      <c r="BL143" s="281"/>
      <c r="BM143" s="281"/>
      <c r="BN143" s="281"/>
      <c r="BO143" s="281"/>
      <c r="BP143" s="281"/>
      <c r="BQ143" s="281"/>
      <c r="BR143" s="281"/>
      <c r="BS143" s="281"/>
      <c r="BT143" s="281"/>
      <c r="BU143" s="281"/>
      <c r="BV143" s="281"/>
      <c r="BW143" s="281"/>
      <c r="BX143" s="281"/>
      <c r="BY143" s="281"/>
      <c r="BZ143" s="281"/>
      <c r="CA143" s="281"/>
      <c r="CB143" s="281"/>
      <c r="CC143" s="281"/>
      <c r="CD143" s="281"/>
      <c r="CE143" s="281"/>
      <c r="CF143" s="281"/>
      <c r="CG143" s="281"/>
      <c r="CH143" s="281"/>
      <c r="CI143" s="281"/>
      <c r="CJ143" s="281"/>
      <c r="CK143" s="281"/>
      <c r="CL143" s="281"/>
      <c r="CM143" s="281"/>
      <c r="CN143" s="281"/>
      <c r="CO143" s="281"/>
      <c r="CP143" s="281"/>
      <c r="CQ143" s="281"/>
      <c r="CR143" s="281"/>
      <c r="CS143" s="281"/>
      <c r="CT143" s="281"/>
      <c r="CU143" s="281"/>
      <c r="CV143" s="281"/>
      <c r="CW143" s="281"/>
      <c r="CX143" s="281"/>
      <c r="CY143" s="281"/>
      <c r="CZ143" s="281"/>
      <c r="DA143" s="281"/>
      <c r="DB143" s="281"/>
      <c r="DC143" s="281"/>
      <c r="DD143" s="281"/>
      <c r="DE143" s="281"/>
      <c r="DF143" s="281"/>
      <c r="DG143" s="281"/>
      <c r="DH143" s="281"/>
      <c r="DI143" s="281"/>
      <c r="DJ143" s="281"/>
      <c r="DK143" s="281"/>
      <c r="DL143" s="281"/>
      <c r="DM143" s="281"/>
      <c r="DN143" s="281"/>
      <c r="DO143" s="281"/>
      <c r="DP143" s="281"/>
      <c r="DQ143" s="281"/>
      <c r="DR143" s="281"/>
      <c r="DS143" s="281"/>
      <c r="DT143" s="281"/>
      <c r="DU143" s="281"/>
      <c r="DV143" s="281"/>
      <c r="DW143" s="281"/>
      <c r="DX143" s="281"/>
      <c r="DY143" s="281"/>
      <c r="DZ143" s="281"/>
      <c r="EA143" s="281"/>
      <c r="EB143" s="281"/>
      <c r="EC143" s="281"/>
      <c r="ED143" s="281"/>
      <c r="EE143" s="9"/>
      <c r="EF143" s="9"/>
      <c r="EG143" s="9"/>
      <c r="EH143" s="9"/>
      <c r="EI143" s="9"/>
      <c r="EJ143" s="9"/>
      <c r="EK143" s="9"/>
      <c r="EL143" s="9"/>
      <c r="EM143" s="9"/>
      <c r="EN143" s="9"/>
      <c r="EO143" s="9"/>
      <c r="EP143" s="9"/>
      <c r="EQ143" s="9"/>
      <c r="ER143" s="9"/>
      <c r="ES143" s="143"/>
      <c r="ET143" s="143" t="s">
        <v>17</v>
      </c>
      <c r="EU143" s="278"/>
      <c r="EV143" s="278"/>
      <c r="EW143" s="278"/>
      <c r="EX143" s="278"/>
      <c r="EY143" s="278"/>
      <c r="EZ143" s="278"/>
      <c r="FA143" s="278"/>
      <c r="FB143" s="278"/>
      <c r="FC143" s="278"/>
      <c r="FD143" s="278"/>
      <c r="FE143" s="278"/>
      <c r="FF143" s="278"/>
      <c r="FG143" s="278"/>
      <c r="FH143" s="278"/>
      <c r="FI143" s="278"/>
      <c r="FJ143" s="278"/>
      <c r="FK143" s="278"/>
      <c r="FL143" s="278"/>
      <c r="FM143" s="278"/>
      <c r="FN143" s="278"/>
      <c r="FO143" s="278"/>
      <c r="FP143" s="278"/>
      <c r="FQ143" s="278"/>
      <c r="FR143" s="278"/>
      <c r="FS143" s="278"/>
      <c r="FT143" s="278"/>
      <c r="FU143" s="278"/>
      <c r="FV143" s="278"/>
      <c r="FW143" s="278"/>
      <c r="FX143" s="278"/>
      <c r="FY143" s="278"/>
      <c r="FZ143" s="278"/>
      <c r="GA143" s="278"/>
      <c r="GB143" s="278"/>
      <c r="GC143" s="278"/>
      <c r="GD143" s="278"/>
      <c r="GE143" s="278"/>
      <c r="GF143" s="278"/>
      <c r="GG143" s="278"/>
      <c r="GH143" s="278"/>
      <c r="GI143" s="150">
        <v>99999</v>
      </c>
      <c r="GJ143" s="150">
        <v>99999</v>
      </c>
      <c r="GK143" s="150">
        <v>99999</v>
      </c>
      <c r="GL143" s="48">
        <v>137</v>
      </c>
      <c r="GN143" s="99">
        <f t="shared" ref="GN143:GN182" si="136">FIND(","&amp;$GQ$3&amp;",",GU143)+LEN($GQ$3)+2</f>
        <v>464</v>
      </c>
      <c r="GO143" s="99">
        <f t="shared" si="133"/>
        <v>465</v>
      </c>
      <c r="GP143" s="50"/>
      <c r="GQ143" s="101" t="str">
        <f t="shared" si="135"/>
        <v>35</v>
      </c>
      <c r="GR143" s="104" t="str">
        <f t="shared" si="134"/>
        <v>32</v>
      </c>
      <c r="GS143" s="50">
        <f t="shared" si="130"/>
        <v>138</v>
      </c>
      <c r="GT143" s="7"/>
      <c r="GU14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35,100,32,26,130,136,135,150,151,149,148,144,143,142,171,170,169,168,167,166,165,159,155,154,31,24,23,45,33,49,46,44,43,53,48,47,41,40,42,39,38,</v>
      </c>
      <c r="GV143" s="241" t="str">
        <v>1199993.14,2.5,0</v>
      </c>
      <c r="GW143" s="101">
        <f t="shared" si="105"/>
        <v>11</v>
      </c>
      <c r="GX143" s="101">
        <f t="shared" si="106"/>
        <v>15</v>
      </c>
      <c r="GY143" s="167">
        <f t="shared" si="107"/>
        <v>1199993.1399999999</v>
      </c>
      <c r="GZ143" s="99">
        <f t="shared" si="108"/>
        <v>2.5</v>
      </c>
      <c r="HA143" s="99">
        <f t="shared" si="109"/>
        <v>0</v>
      </c>
      <c r="HB143" s="248" t="str">
        <f t="shared" si="110"/>
        <v>-</v>
      </c>
      <c r="HC143" s="49"/>
      <c r="HD143" s="246" t="str">
        <f t="shared" si="131"/>
        <v/>
      </c>
      <c r="HE143" s="50">
        <v>138</v>
      </c>
      <c r="HF143" s="173" t="str">
        <f t="shared" si="132"/>
        <v/>
      </c>
      <c r="HG143" s="101" t="str">
        <f t="shared" si="104"/>
        <v/>
      </c>
      <c r="HH143" s="267" t="str" cm="1">
        <f t="array" ref="HH143">IF(HE143&lt;=$HC$1-1,IF(HF143&lt;&gt;HF142,INDEX($M$6:$GK$185,1,HG143+1),INDEX($M$6:$GK$185,MIN(HG143,HG142)+1,MAX(HG143,HG142)+1))+IF(HF143&lt;&gt;HF144,INDEX($M$6:$GK$185,1,HG143+1),0),"")</f>
        <v/>
      </c>
      <c r="HI143" s="50" t="str">
        <f t="shared" ca="1" si="111"/>
        <v/>
      </c>
      <c r="HJ143" s="49"/>
      <c r="HK143" s="49"/>
      <c r="HL143" s="49"/>
      <c r="HM143" s="49"/>
      <c r="HP143" s="161">
        <v>138</v>
      </c>
      <c r="HQ143" s="163" t="str">
        <f t="shared" si="122"/>
        <v>,-138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3" s="164" t="str">
        <f t="shared" si="123"/>
        <v>,-138,2,98,70,68,67,66,65,60,63,64,62,61,158,156,157,177,161,160,162,176,175,174,163,164,172,173,140,141,145,146,147,137,1,139,153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43" s="105" t="str">
        <f t="shared" si="124"/>
        <v>138,2,98,70,68,67,66,65,60,63,64,62,61,158,156,157,177,161,160,162,176,175,174,163,164,172,173,140,141,145,146,147,137,1,139,153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43" s="143" t="str">
        <v>1299987,1.25,0</v>
      </c>
      <c r="HU143" s="161">
        <f t="shared" si="112"/>
        <v>8</v>
      </c>
      <c r="HV143" s="161">
        <f t="shared" si="113"/>
        <v>13</v>
      </c>
      <c r="HW143" s="161">
        <f t="shared" si="114"/>
        <v>1299987</v>
      </c>
      <c r="HX143" s="161">
        <f t="shared" si="115"/>
        <v>1.25</v>
      </c>
      <c r="HY143" s="161">
        <f t="shared" si="116"/>
        <v>0</v>
      </c>
      <c r="HZ143" s="161">
        <f t="shared" si="117"/>
        <v>1299987</v>
      </c>
      <c r="IA143" s="174">
        <f t="shared" si="125"/>
        <v>99999</v>
      </c>
      <c r="IB143" s="173">
        <f t="shared" si="126"/>
        <v>99999</v>
      </c>
      <c r="IC143" s="56" t="e">
        <f t="shared" si="127"/>
        <v>#VALUE!</v>
      </c>
      <c r="ID143" s="167" t="str">
        <f t="shared" si="128"/>
        <v>-</v>
      </c>
      <c r="IE143" s="186" t="str">
        <f t="shared" si="129"/>
        <v>-</v>
      </c>
      <c r="IJ143" s="121">
        <f t="shared" si="118"/>
        <v>99999</v>
      </c>
      <c r="IK143" s="1">
        <f t="shared" si="119"/>
        <v>99999</v>
      </c>
      <c r="IL143" s="56" t="str">
        <f t="shared" si="120"/>
        <v>-</v>
      </c>
    </row>
    <row r="144" spans="1:246" ht="16" thickBot="1" x14ac:dyDescent="0.25">
      <c r="A144" s="64"/>
      <c r="B144" s="1">
        <v>139</v>
      </c>
      <c r="K144" s="9">
        <v>138</v>
      </c>
      <c r="L144" s="3">
        <v>138</v>
      </c>
      <c r="AS144" s="281"/>
      <c r="AT144" s="281"/>
      <c r="AU144" s="281"/>
      <c r="AV144" s="281"/>
      <c r="AW144" s="281"/>
      <c r="AX144" s="281"/>
      <c r="AY144" s="281"/>
      <c r="AZ144" s="281"/>
      <c r="BA144" s="281"/>
      <c r="BB144" s="281"/>
      <c r="BC144" s="281"/>
      <c r="BD144" s="281"/>
      <c r="BE144" s="281"/>
      <c r="BF144" s="281"/>
      <c r="BG144" s="281"/>
      <c r="BH144" s="281"/>
      <c r="BI144" s="281"/>
      <c r="BJ144" s="281"/>
      <c r="BK144" s="281"/>
      <c r="BL144" s="281"/>
      <c r="BM144" s="281"/>
      <c r="BN144" s="281"/>
      <c r="BO144" s="281"/>
      <c r="BP144" s="281"/>
      <c r="BQ144" s="281"/>
      <c r="BR144" s="281"/>
      <c r="BS144" s="281"/>
      <c r="BT144" s="281"/>
      <c r="BU144" s="281"/>
      <c r="BV144" s="281"/>
      <c r="BW144" s="281"/>
      <c r="BX144" s="281"/>
      <c r="BY144" s="281"/>
      <c r="BZ144" s="281"/>
      <c r="CA144" s="281"/>
      <c r="CB144" s="281"/>
      <c r="CC144" s="281"/>
      <c r="CD144" s="281"/>
      <c r="CE144" s="281"/>
      <c r="CF144" s="281"/>
      <c r="CG144" s="281"/>
      <c r="CH144" s="281"/>
      <c r="CI144" s="281"/>
      <c r="CJ144" s="281"/>
      <c r="CK144" s="281"/>
      <c r="CL144" s="281"/>
      <c r="CM144" s="281"/>
      <c r="CN144" s="281"/>
      <c r="CO144" s="281"/>
      <c r="CP144" s="281"/>
      <c r="CQ144" s="281"/>
      <c r="CR144" s="281"/>
      <c r="CS144" s="281"/>
      <c r="CT144" s="281"/>
      <c r="CU144" s="281"/>
      <c r="CV144" s="281"/>
      <c r="CW144" s="281"/>
      <c r="CX144" s="281"/>
      <c r="CY144" s="281"/>
      <c r="CZ144" s="281"/>
      <c r="DA144" s="281"/>
      <c r="DB144" s="281"/>
      <c r="DC144" s="281"/>
      <c r="DD144" s="281"/>
      <c r="DE144" s="281"/>
      <c r="DF144" s="281"/>
      <c r="DG144" s="281"/>
      <c r="DH144" s="281"/>
      <c r="DI144" s="281"/>
      <c r="DJ144" s="281"/>
      <c r="DK144" s="281"/>
      <c r="DL144" s="281"/>
      <c r="DM144" s="281"/>
      <c r="DN144" s="281"/>
      <c r="DO144" s="281"/>
      <c r="DP144" s="281"/>
      <c r="DQ144" s="281"/>
      <c r="DR144" s="281"/>
      <c r="DS144" s="281"/>
      <c r="DT144" s="281"/>
      <c r="DU144" s="281"/>
      <c r="DV144" s="281"/>
      <c r="DW144" s="281"/>
      <c r="DX144" s="281"/>
      <c r="DY144" s="281"/>
      <c r="DZ144" s="281"/>
      <c r="EA144" s="281"/>
      <c r="EB144" s="281"/>
      <c r="EC144" s="281"/>
      <c r="ED144" s="281"/>
      <c r="EE144" s="9"/>
      <c r="EF144" s="9"/>
      <c r="EG144" s="9"/>
      <c r="EH144" s="9"/>
      <c r="EI144" s="9"/>
      <c r="EJ144" s="9"/>
      <c r="EK144" s="9"/>
      <c r="EL144" s="9"/>
      <c r="EM144" s="9"/>
      <c r="EN144" s="9"/>
      <c r="EO144" s="9"/>
      <c r="EP144" s="9"/>
      <c r="EQ144" s="9"/>
      <c r="ER144" s="9"/>
      <c r="ES144" s="9"/>
      <c r="ET144" s="143"/>
      <c r="EU144" s="143" t="s">
        <v>17</v>
      </c>
      <c r="EV144" s="278"/>
      <c r="EW144" s="278"/>
      <c r="EX144" s="278"/>
      <c r="EY144" s="278"/>
      <c r="EZ144" s="278"/>
      <c r="FA144" s="278"/>
      <c r="FB144" s="278"/>
      <c r="FC144" s="278"/>
      <c r="FD144" s="278"/>
      <c r="FE144" s="278"/>
      <c r="FF144" s="278"/>
      <c r="FG144" s="278"/>
      <c r="FH144" s="278"/>
      <c r="FI144" s="278"/>
      <c r="FJ144" s="278"/>
      <c r="FK144" s="278"/>
      <c r="FL144" s="278"/>
      <c r="FM144" s="278"/>
      <c r="FN144" s="278"/>
      <c r="FO144" s="278"/>
      <c r="FP144" s="278"/>
      <c r="FQ144" s="278"/>
      <c r="FR144" s="278"/>
      <c r="FS144" s="278"/>
      <c r="FT144" s="278"/>
      <c r="FU144" s="278"/>
      <c r="FV144" s="278"/>
      <c r="FW144" s="278"/>
      <c r="FX144" s="278"/>
      <c r="FY144" s="278"/>
      <c r="FZ144" s="278"/>
      <c r="GA144" s="278"/>
      <c r="GB144" s="278"/>
      <c r="GC144" s="278"/>
      <c r="GD144" s="278"/>
      <c r="GE144" s="278"/>
      <c r="GF144" s="278"/>
      <c r="GG144" s="278"/>
      <c r="GH144" s="278"/>
      <c r="GI144" s="150">
        <v>99999</v>
      </c>
      <c r="GJ144" s="150">
        <v>99999</v>
      </c>
      <c r="GK144" s="150">
        <v>99999</v>
      </c>
      <c r="GL144" s="48">
        <v>138</v>
      </c>
      <c r="GN144" s="99">
        <f t="shared" si="136"/>
        <v>467</v>
      </c>
      <c r="GO144" s="99">
        <f t="shared" si="133"/>
        <v>468</v>
      </c>
      <c r="GP144" s="50"/>
      <c r="GQ144" s="101" t="str">
        <f t="shared" si="135"/>
        <v>32</v>
      </c>
      <c r="GR144" s="104" t="str">
        <f t="shared" si="134"/>
        <v>26</v>
      </c>
      <c r="GS144" s="50">
        <f t="shared" si="130"/>
        <v>139</v>
      </c>
      <c r="GT144" s="7"/>
      <c r="GU14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32,100,26,130,136,135,150,151,149,148,144,143,142,171,170,169,168,167,166,165,159,155,154,31,24,23,45,33,49,46,44,43,53,48,47,41,40,42,39,38,</v>
      </c>
      <c r="GV144" s="241" t="str">
        <v>1199993.14,2.5,0</v>
      </c>
      <c r="GW144" s="101">
        <f t="shared" si="105"/>
        <v>11</v>
      </c>
      <c r="GX144" s="101">
        <f t="shared" si="106"/>
        <v>15</v>
      </c>
      <c r="GY144" s="167">
        <f t="shared" si="107"/>
        <v>1199993.1399999999</v>
      </c>
      <c r="GZ144" s="99">
        <f t="shared" si="108"/>
        <v>2.5</v>
      </c>
      <c r="HA144" s="99">
        <f t="shared" si="109"/>
        <v>0</v>
      </c>
      <c r="HB144" s="248" t="str">
        <f t="shared" si="110"/>
        <v>-</v>
      </c>
      <c r="HC144" s="49"/>
      <c r="HD144" s="246" t="str">
        <f t="shared" si="131"/>
        <v/>
      </c>
      <c r="HE144" s="50">
        <v>139</v>
      </c>
      <c r="HF144" s="173" t="str">
        <f t="shared" si="132"/>
        <v/>
      </c>
      <c r="HG144" s="101" t="str">
        <f t="shared" si="104"/>
        <v/>
      </c>
      <c r="HH144" s="267" t="str" cm="1">
        <f t="array" ref="HH144">IF(HE144&lt;=$HC$1-1,IF(HF144&lt;&gt;HF143,INDEX($M$6:$GK$185,1,HG144+1),INDEX($M$6:$GK$185,MIN(HG144,HG143)+1,MAX(HG144,HG143)+1))+IF(HF144&lt;&gt;HF145,INDEX($M$6:$GK$185,1,HG144+1),0),"")</f>
        <v/>
      </c>
      <c r="HI144" s="50" t="str">
        <f t="shared" ca="1" si="111"/>
        <v/>
      </c>
      <c r="HJ144" s="49"/>
      <c r="HK144" s="49"/>
      <c r="HL144" s="49"/>
      <c r="HM144" s="49"/>
      <c r="HP144" s="161">
        <v>139</v>
      </c>
      <c r="HQ144" s="163" t="str">
        <f t="shared" si="122"/>
        <v>,-139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4" s="164" t="str">
        <f t="shared" si="123"/>
        <v>,-139,2,98,70,68,67,66,65,60,63,64,62,61,158,156,157,177,161,160,162,176,175,174,163,164,172,173,140,141,145,146,147,137,138,1,153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44" s="105" t="str">
        <f t="shared" si="124"/>
        <v>139,2,98,70,68,67,66,65,60,63,64,62,61,158,156,157,177,161,160,162,176,175,174,163,164,172,173,140,141,145,146,147,137,138,1,153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44" s="143" t="str">
        <v>1299987,1.25,0</v>
      </c>
      <c r="HU144" s="161">
        <f t="shared" si="112"/>
        <v>8</v>
      </c>
      <c r="HV144" s="161">
        <f t="shared" si="113"/>
        <v>13</v>
      </c>
      <c r="HW144" s="161">
        <f t="shared" si="114"/>
        <v>1299987</v>
      </c>
      <c r="HX144" s="161">
        <f t="shared" si="115"/>
        <v>1.25</v>
      </c>
      <c r="HY144" s="161">
        <f t="shared" si="116"/>
        <v>0</v>
      </c>
      <c r="HZ144" s="161">
        <f t="shared" si="117"/>
        <v>1299987</v>
      </c>
      <c r="IA144" s="174">
        <f t="shared" si="125"/>
        <v>99999</v>
      </c>
      <c r="IB144" s="173">
        <f t="shared" si="126"/>
        <v>99999</v>
      </c>
      <c r="IC144" s="56" t="e">
        <f t="shared" si="127"/>
        <v>#VALUE!</v>
      </c>
      <c r="ID144" s="167" t="str">
        <f t="shared" si="128"/>
        <v>-</v>
      </c>
      <c r="IE144" s="186" t="str">
        <f t="shared" si="129"/>
        <v>-</v>
      </c>
      <c r="IJ144" s="121">
        <f t="shared" si="118"/>
        <v>99999</v>
      </c>
      <c r="IK144" s="1">
        <f t="shared" si="119"/>
        <v>99999</v>
      </c>
      <c r="IL144" s="56" t="str">
        <f t="shared" si="120"/>
        <v>-</v>
      </c>
    </row>
    <row r="145" spans="1:246" ht="16" thickBot="1" x14ac:dyDescent="0.25">
      <c r="A145" s="64"/>
      <c r="B145" s="1">
        <v>140</v>
      </c>
      <c r="K145" s="9">
        <v>139</v>
      </c>
      <c r="L145" s="3">
        <v>139</v>
      </c>
      <c r="AS145" s="281"/>
      <c r="AT145" s="281"/>
      <c r="AU145" s="281"/>
      <c r="AV145" s="281"/>
      <c r="AW145" s="281"/>
      <c r="AX145" s="281"/>
      <c r="AY145" s="281"/>
      <c r="AZ145" s="281"/>
      <c r="BA145" s="281"/>
      <c r="BB145" s="281"/>
      <c r="BC145" s="281"/>
      <c r="BD145" s="281"/>
      <c r="BE145" s="281"/>
      <c r="BF145" s="281"/>
      <c r="BG145" s="281"/>
      <c r="BH145" s="281"/>
      <c r="BI145" s="281"/>
      <c r="BJ145" s="281"/>
      <c r="BK145" s="281"/>
      <c r="BL145" s="281"/>
      <c r="BM145" s="281"/>
      <c r="BN145" s="281"/>
      <c r="BO145" s="281"/>
      <c r="BP145" s="281"/>
      <c r="BQ145" s="281"/>
      <c r="BR145" s="281"/>
      <c r="BS145" s="281"/>
      <c r="BT145" s="281"/>
      <c r="BU145" s="281"/>
      <c r="BV145" s="281"/>
      <c r="BW145" s="281"/>
      <c r="BX145" s="281"/>
      <c r="BY145" s="281"/>
      <c r="BZ145" s="281"/>
      <c r="CA145" s="281"/>
      <c r="CB145" s="281"/>
      <c r="CC145" s="281"/>
      <c r="CD145" s="281"/>
      <c r="CE145" s="281"/>
      <c r="CF145" s="281"/>
      <c r="CG145" s="281"/>
      <c r="CH145" s="281"/>
      <c r="CI145" s="281"/>
      <c r="CJ145" s="281"/>
      <c r="CK145" s="281"/>
      <c r="CL145" s="281"/>
      <c r="CM145" s="281"/>
      <c r="CN145" s="281"/>
      <c r="CO145" s="281"/>
      <c r="CP145" s="281"/>
      <c r="CQ145" s="281"/>
      <c r="CR145" s="281"/>
      <c r="CS145" s="281"/>
      <c r="CT145" s="281"/>
      <c r="CU145" s="281"/>
      <c r="CV145" s="281"/>
      <c r="CW145" s="281"/>
      <c r="CX145" s="281"/>
      <c r="CY145" s="281"/>
      <c r="CZ145" s="281"/>
      <c r="DA145" s="281"/>
      <c r="DB145" s="281"/>
      <c r="DC145" s="281"/>
      <c r="DD145" s="281"/>
      <c r="DE145" s="281"/>
      <c r="DF145" s="281"/>
      <c r="DG145" s="281"/>
      <c r="DH145" s="281"/>
      <c r="DI145" s="281"/>
      <c r="DJ145" s="281"/>
      <c r="DK145" s="281"/>
      <c r="DL145" s="281"/>
      <c r="DM145" s="281"/>
      <c r="DN145" s="281"/>
      <c r="DO145" s="281"/>
      <c r="DP145" s="281"/>
      <c r="DQ145" s="281"/>
      <c r="DR145" s="281"/>
      <c r="DS145" s="281"/>
      <c r="DT145" s="281"/>
      <c r="DU145" s="281"/>
      <c r="DV145" s="281"/>
      <c r="DW145" s="281"/>
      <c r="DX145" s="281"/>
      <c r="DY145" s="281"/>
      <c r="DZ145" s="281"/>
      <c r="EA145" s="281"/>
      <c r="EB145" s="281"/>
      <c r="EC145" s="281"/>
      <c r="ED145" s="281"/>
      <c r="EE145" s="9"/>
      <c r="EF145" s="9"/>
      <c r="EG145" s="9"/>
      <c r="EH145" s="9"/>
      <c r="EI145" s="9"/>
      <c r="EJ145" s="9"/>
      <c r="EK145" s="9"/>
      <c r="EL145" s="9"/>
      <c r="EM145" s="9"/>
      <c r="EN145" s="9"/>
      <c r="EO145" s="9"/>
      <c r="EP145" s="9"/>
      <c r="EQ145" s="9"/>
      <c r="ER145" s="9"/>
      <c r="ES145" s="9"/>
      <c r="ET145" s="9"/>
      <c r="EU145" s="143"/>
      <c r="EV145" s="143" t="s">
        <v>17</v>
      </c>
      <c r="EW145" s="278"/>
      <c r="EX145" s="278"/>
      <c r="EY145" s="278"/>
      <c r="EZ145" s="278"/>
      <c r="FA145" s="278"/>
      <c r="FB145" s="278"/>
      <c r="FC145" s="278"/>
      <c r="FD145" s="278"/>
      <c r="FE145" s="278"/>
      <c r="FF145" s="278"/>
      <c r="FG145" s="278"/>
      <c r="FH145" s="278"/>
      <c r="FI145" s="278"/>
      <c r="FJ145" s="278"/>
      <c r="FK145" s="278"/>
      <c r="FL145" s="278"/>
      <c r="FM145" s="278"/>
      <c r="FN145" s="278"/>
      <c r="FO145" s="278"/>
      <c r="FP145" s="278"/>
      <c r="FQ145" s="278"/>
      <c r="FR145" s="278"/>
      <c r="FS145" s="278"/>
      <c r="FT145" s="278"/>
      <c r="FU145" s="278"/>
      <c r="FV145" s="278"/>
      <c r="FW145" s="278"/>
      <c r="FX145" s="278"/>
      <c r="FY145" s="278"/>
      <c r="FZ145" s="278"/>
      <c r="GA145" s="278"/>
      <c r="GB145" s="278"/>
      <c r="GC145" s="278"/>
      <c r="GD145" s="278"/>
      <c r="GE145" s="278"/>
      <c r="GF145" s="278"/>
      <c r="GG145" s="278"/>
      <c r="GH145" s="278"/>
      <c r="GI145" s="150">
        <v>99999</v>
      </c>
      <c r="GJ145" s="150">
        <v>99999</v>
      </c>
      <c r="GK145" s="150">
        <v>99999</v>
      </c>
      <c r="GL145" s="48">
        <v>139</v>
      </c>
      <c r="GN145" s="99">
        <f t="shared" si="136"/>
        <v>470</v>
      </c>
      <c r="GO145" s="99">
        <f t="shared" si="133"/>
        <v>472</v>
      </c>
      <c r="GP145" s="50"/>
      <c r="GQ145" s="101" t="str">
        <f t="shared" si="135"/>
        <v>26</v>
      </c>
      <c r="GR145" s="104" t="str">
        <f t="shared" si="134"/>
        <v>130</v>
      </c>
      <c r="GS145" s="50">
        <f t="shared" si="130"/>
        <v>140</v>
      </c>
      <c r="GT145" s="7"/>
      <c r="GU14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26,100,130,136,135,150,151,149,148,144,143,142,171,170,169,168,167,166,165,159,155,154,31,24,23,45,33,49,46,44,43,53,48,47,41,40,42,39,38,</v>
      </c>
      <c r="GV145" s="241" t="str">
        <v>1199993.14,2.5,0</v>
      </c>
      <c r="GW145" s="101">
        <f t="shared" si="105"/>
        <v>11</v>
      </c>
      <c r="GX145" s="101">
        <f t="shared" si="106"/>
        <v>15</v>
      </c>
      <c r="GY145" s="167">
        <f t="shared" si="107"/>
        <v>1199993.1399999999</v>
      </c>
      <c r="GZ145" s="99">
        <f t="shared" si="108"/>
        <v>2.5</v>
      </c>
      <c r="HA145" s="99">
        <f t="shared" si="109"/>
        <v>0</v>
      </c>
      <c r="HB145" s="248" t="str">
        <f t="shared" si="110"/>
        <v>-</v>
      </c>
      <c r="HC145" s="49"/>
      <c r="HD145" s="246" t="str">
        <f t="shared" si="131"/>
        <v/>
      </c>
      <c r="HE145" s="50">
        <v>140</v>
      </c>
      <c r="HF145" s="173" t="str">
        <f t="shared" si="132"/>
        <v/>
      </c>
      <c r="HG145" s="101" t="str">
        <f t="shared" si="104"/>
        <v/>
      </c>
      <c r="HH145" s="267" t="str" cm="1">
        <f t="array" ref="HH145">IF(HE145&lt;=$HC$1-1,IF(HF145&lt;&gt;HF144,INDEX($M$6:$GK$185,1,HG145+1),INDEX($M$6:$GK$185,MIN(HG145,HG144)+1,MAX(HG145,HG144)+1))+IF(HF145&lt;&gt;HF146,INDEX($M$6:$GK$185,1,HG145+1),0),"")</f>
        <v/>
      </c>
      <c r="HI145" s="50" t="str">
        <f t="shared" ca="1" si="111"/>
        <v/>
      </c>
      <c r="HJ145" s="49"/>
      <c r="HK145" s="49"/>
      <c r="HL145" s="49"/>
      <c r="HM145" s="49"/>
      <c r="HP145" s="161">
        <v>140</v>
      </c>
      <c r="HQ145" s="163" t="str">
        <f t="shared" si="122"/>
        <v>,-140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5" s="164" t="str">
        <f t="shared" si="123"/>
        <v>,-140,2,98,70,68,67,66,65,60,63,64,62,61,158,156,157,177,161,160,162,176,175,174,163,164,172,173,1,141,145,146,147,137,138,139,153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45" s="105" t="str">
        <f t="shared" si="124"/>
        <v>140,2,98,70,68,67,66,65,60,63,64,62,61,158,156,157,177,161,160,162,176,175,174,163,164,172,173,1,141,145,146,147,137,138,139,153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45" s="143" t="str">
        <v>1299987,2.5,0</v>
      </c>
      <c r="HU145" s="161">
        <f t="shared" si="112"/>
        <v>8</v>
      </c>
      <c r="HV145" s="161">
        <f t="shared" si="113"/>
        <v>12</v>
      </c>
      <c r="HW145" s="161">
        <f t="shared" si="114"/>
        <v>1299987</v>
      </c>
      <c r="HX145" s="161">
        <f t="shared" si="115"/>
        <v>2.5</v>
      </c>
      <c r="HY145" s="161">
        <f t="shared" si="116"/>
        <v>0</v>
      </c>
      <c r="HZ145" s="161">
        <f t="shared" si="117"/>
        <v>1299987</v>
      </c>
      <c r="IA145" s="174">
        <f t="shared" si="125"/>
        <v>99999</v>
      </c>
      <c r="IB145" s="173">
        <f t="shared" si="126"/>
        <v>99999</v>
      </c>
      <c r="IC145" s="56" t="e">
        <f t="shared" si="127"/>
        <v>#VALUE!</v>
      </c>
      <c r="ID145" s="167" t="str">
        <f t="shared" si="128"/>
        <v>-</v>
      </c>
      <c r="IE145" s="186" t="str">
        <f t="shared" si="129"/>
        <v>-</v>
      </c>
      <c r="IJ145" s="121">
        <f t="shared" si="118"/>
        <v>99999</v>
      </c>
      <c r="IK145" s="1">
        <f t="shared" si="119"/>
        <v>99999</v>
      </c>
      <c r="IL145" s="56" t="str">
        <f t="shared" si="120"/>
        <v>-</v>
      </c>
    </row>
    <row r="146" spans="1:246" ht="16" thickBot="1" x14ac:dyDescent="0.25">
      <c r="A146" s="64"/>
      <c r="B146" s="1">
        <v>141</v>
      </c>
      <c r="K146" s="9">
        <v>140</v>
      </c>
      <c r="L146" s="3">
        <v>140</v>
      </c>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c r="CT146" s="281"/>
      <c r="CU146" s="281"/>
      <c r="CV146" s="281"/>
      <c r="CW146" s="281"/>
      <c r="CX146" s="281"/>
      <c r="CY146" s="281"/>
      <c r="CZ146" s="281"/>
      <c r="DA146" s="281"/>
      <c r="DB146" s="281"/>
      <c r="DC146" s="281"/>
      <c r="DD146" s="281"/>
      <c r="DE146" s="281"/>
      <c r="DF146" s="281"/>
      <c r="DG146" s="281"/>
      <c r="DH146" s="281"/>
      <c r="DI146" s="281"/>
      <c r="DJ146" s="281"/>
      <c r="DK146" s="281"/>
      <c r="DL146" s="281"/>
      <c r="DM146" s="281"/>
      <c r="DN146" s="281"/>
      <c r="DO146" s="281"/>
      <c r="DP146" s="281"/>
      <c r="DQ146" s="281"/>
      <c r="DR146" s="281"/>
      <c r="DS146" s="281"/>
      <c r="DT146" s="281"/>
      <c r="DU146" s="281"/>
      <c r="DV146" s="281"/>
      <c r="DW146" s="281"/>
      <c r="DX146" s="281"/>
      <c r="DY146" s="281"/>
      <c r="DZ146" s="281"/>
      <c r="EA146" s="281"/>
      <c r="EB146" s="281"/>
      <c r="EC146" s="281"/>
      <c r="ED146" s="281"/>
      <c r="EE146" s="9"/>
      <c r="EF146" s="9"/>
      <c r="EG146" s="9"/>
      <c r="EH146" s="9"/>
      <c r="EI146" s="9"/>
      <c r="EJ146" s="9"/>
      <c r="EK146" s="9"/>
      <c r="EL146" s="9"/>
      <c r="EM146" s="9"/>
      <c r="EN146" s="9"/>
      <c r="EO146" s="9"/>
      <c r="EP146" s="9"/>
      <c r="EQ146" s="9"/>
      <c r="ER146" s="9"/>
      <c r="ES146" s="9"/>
      <c r="ET146" s="9"/>
      <c r="EU146" s="9"/>
      <c r="EV146" s="143"/>
      <c r="EW146" s="143" t="s">
        <v>17</v>
      </c>
      <c r="EX146" s="278"/>
      <c r="EY146" s="278"/>
      <c r="EZ146" s="278"/>
      <c r="FA146" s="278"/>
      <c r="FB146" s="278"/>
      <c r="FC146" s="278"/>
      <c r="FD146" s="278"/>
      <c r="FE146" s="278"/>
      <c r="FF146" s="278"/>
      <c r="FG146" s="278"/>
      <c r="FH146" s="278"/>
      <c r="FI146" s="278"/>
      <c r="FJ146" s="278"/>
      <c r="FK146" s="278"/>
      <c r="FL146" s="278"/>
      <c r="FM146" s="278"/>
      <c r="FN146" s="278"/>
      <c r="FO146" s="278"/>
      <c r="FP146" s="278"/>
      <c r="FQ146" s="278"/>
      <c r="FR146" s="278"/>
      <c r="FS146" s="278"/>
      <c r="FT146" s="278"/>
      <c r="FU146" s="278"/>
      <c r="FV146" s="278"/>
      <c r="FW146" s="278"/>
      <c r="FX146" s="278"/>
      <c r="FY146" s="278"/>
      <c r="FZ146" s="278"/>
      <c r="GA146" s="278"/>
      <c r="GB146" s="278"/>
      <c r="GC146" s="278"/>
      <c r="GD146" s="278"/>
      <c r="GE146" s="278"/>
      <c r="GF146" s="278"/>
      <c r="GG146" s="278"/>
      <c r="GH146" s="278"/>
      <c r="GI146" s="150">
        <v>99999</v>
      </c>
      <c r="GJ146" s="150">
        <v>99999</v>
      </c>
      <c r="GK146" s="150">
        <v>99999</v>
      </c>
      <c r="GL146" s="48">
        <v>140</v>
      </c>
      <c r="GN146" s="99">
        <f t="shared" si="136"/>
        <v>474</v>
      </c>
      <c r="GO146" s="99">
        <f t="shared" si="133"/>
        <v>476</v>
      </c>
      <c r="GP146" s="50"/>
      <c r="GQ146" s="101" t="str">
        <f t="shared" si="135"/>
        <v>130</v>
      </c>
      <c r="GR146" s="104" t="str">
        <f t="shared" si="134"/>
        <v>136</v>
      </c>
      <c r="GS146" s="50">
        <f t="shared" si="130"/>
        <v>141</v>
      </c>
      <c r="GT146" s="7"/>
      <c r="GU14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26,130,100,136,135,150,151,149,148,144,143,142,171,170,169,168,167,166,165,159,155,154,31,24,23,45,33,49,46,44,43,53,48,47,41,40,42,39,38,</v>
      </c>
      <c r="GV146" s="241" t="str">
        <v>1199993.14,2.5,0</v>
      </c>
      <c r="GW146" s="101">
        <f t="shared" si="105"/>
        <v>11</v>
      </c>
      <c r="GX146" s="101">
        <f t="shared" si="106"/>
        <v>15</v>
      </c>
      <c r="GY146" s="167">
        <f t="shared" si="107"/>
        <v>1199993.1399999999</v>
      </c>
      <c r="GZ146" s="99">
        <f t="shared" si="108"/>
        <v>2.5</v>
      </c>
      <c r="HA146" s="99">
        <f t="shared" si="109"/>
        <v>0</v>
      </c>
      <c r="HB146" s="248" t="str">
        <f t="shared" si="110"/>
        <v>-</v>
      </c>
      <c r="HC146" s="49"/>
      <c r="HD146" s="246" t="str">
        <f t="shared" si="131"/>
        <v/>
      </c>
      <c r="HE146" s="50">
        <v>141</v>
      </c>
      <c r="HF146" s="173" t="str">
        <f t="shared" si="132"/>
        <v/>
      </c>
      <c r="HG146" s="101" t="str">
        <f t="shared" si="104"/>
        <v/>
      </c>
      <c r="HH146" s="267" t="str" cm="1">
        <f t="array" ref="HH146">IF(HE146&lt;=$HC$1-1,IF(HF146&lt;&gt;HF145,INDEX($M$6:$GK$185,1,HG146+1),INDEX($M$6:$GK$185,MIN(HG146,HG145)+1,MAX(HG146,HG145)+1))+IF(HF146&lt;&gt;HF147,INDEX($M$6:$GK$185,1,HG146+1),0),"")</f>
        <v/>
      </c>
      <c r="HI146" s="50" t="str">
        <f t="shared" ca="1" si="111"/>
        <v/>
      </c>
      <c r="HJ146" s="49"/>
      <c r="HK146" s="49"/>
      <c r="HL146" s="49"/>
      <c r="HM146" s="49"/>
      <c r="HP146" s="161">
        <v>141</v>
      </c>
      <c r="HQ146" s="163" t="str">
        <f t="shared" si="122"/>
        <v>,-141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6" s="164" t="str">
        <f t="shared" si="123"/>
        <v>,-141,2,98,70,68,67,66,65,60,63,64,62,61,158,156,157,177,161,160,162,176,175,174,163,164,172,173,140,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46" s="105" t="str">
        <f t="shared" si="124"/>
        <v>141,2,98,70,68,67,66,65,60,63,64,62,61,158,156,157,177,161,160,162,176,175,174,163,164,172,173,140,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46" s="143" t="str">
        <v>1299987,2.5,0</v>
      </c>
      <c r="HU146" s="161">
        <f t="shared" si="112"/>
        <v>8</v>
      </c>
      <c r="HV146" s="161">
        <f t="shared" si="113"/>
        <v>12</v>
      </c>
      <c r="HW146" s="161">
        <f t="shared" si="114"/>
        <v>1299987</v>
      </c>
      <c r="HX146" s="161">
        <f t="shared" si="115"/>
        <v>2.5</v>
      </c>
      <c r="HY146" s="161">
        <f t="shared" si="116"/>
        <v>0</v>
      </c>
      <c r="HZ146" s="161">
        <f t="shared" si="117"/>
        <v>1299987</v>
      </c>
      <c r="IA146" s="174">
        <f t="shared" si="125"/>
        <v>99999</v>
      </c>
      <c r="IB146" s="173">
        <f t="shared" si="126"/>
        <v>99999</v>
      </c>
      <c r="IC146" s="56" t="e">
        <f t="shared" si="127"/>
        <v>#VALUE!</v>
      </c>
      <c r="ID146" s="167" t="str">
        <f t="shared" si="128"/>
        <v>-</v>
      </c>
      <c r="IE146" s="186" t="str">
        <f t="shared" si="129"/>
        <v>-</v>
      </c>
      <c r="IJ146" s="121">
        <f t="shared" si="118"/>
        <v>99999</v>
      </c>
      <c r="IK146" s="1">
        <f t="shared" si="119"/>
        <v>99999</v>
      </c>
      <c r="IL146" s="56" t="str">
        <f t="shared" si="120"/>
        <v>-</v>
      </c>
    </row>
    <row r="147" spans="1:246" ht="16" thickBot="1" x14ac:dyDescent="0.25">
      <c r="A147" s="64"/>
      <c r="B147" s="1">
        <v>142</v>
      </c>
      <c r="K147" s="9">
        <v>141</v>
      </c>
      <c r="L147" s="3">
        <v>141</v>
      </c>
      <c r="AS147" s="281"/>
      <c r="AT147" s="281"/>
      <c r="AU147" s="281"/>
      <c r="AV147" s="281"/>
      <c r="AW147" s="281"/>
      <c r="AX147" s="281"/>
      <c r="AY147" s="281"/>
      <c r="AZ147" s="281"/>
      <c r="BA147" s="281"/>
      <c r="BB147" s="281"/>
      <c r="BC147" s="281"/>
      <c r="BD147" s="281"/>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c r="CT147" s="281"/>
      <c r="CU147" s="281"/>
      <c r="CV147" s="281"/>
      <c r="CW147" s="281"/>
      <c r="CX147" s="281"/>
      <c r="CY147" s="281"/>
      <c r="CZ147" s="281"/>
      <c r="DA147" s="281"/>
      <c r="DB147" s="281"/>
      <c r="DC147" s="281"/>
      <c r="DD147" s="281"/>
      <c r="DE147" s="281"/>
      <c r="DF147" s="281"/>
      <c r="DG147" s="281"/>
      <c r="DH147" s="281"/>
      <c r="DI147" s="281"/>
      <c r="DJ147" s="281"/>
      <c r="DK147" s="281"/>
      <c r="DL147" s="281"/>
      <c r="DM147" s="281"/>
      <c r="DN147" s="281"/>
      <c r="DO147" s="281"/>
      <c r="DP147" s="281"/>
      <c r="DQ147" s="281"/>
      <c r="DR147" s="281"/>
      <c r="DS147" s="281"/>
      <c r="DT147" s="281"/>
      <c r="DU147" s="281"/>
      <c r="DV147" s="281"/>
      <c r="DW147" s="281"/>
      <c r="DX147" s="281"/>
      <c r="DY147" s="281"/>
      <c r="DZ147" s="281"/>
      <c r="EA147" s="281"/>
      <c r="EB147" s="281"/>
      <c r="EC147" s="281"/>
      <c r="ED147" s="281"/>
      <c r="EE147" s="9"/>
      <c r="EF147" s="9"/>
      <c r="EG147" s="9"/>
      <c r="EH147" s="9"/>
      <c r="EI147" s="9"/>
      <c r="EJ147" s="9"/>
      <c r="EK147" s="9"/>
      <c r="EL147" s="9"/>
      <c r="EM147" s="9"/>
      <c r="EN147" s="9"/>
      <c r="EO147" s="9"/>
      <c r="EP147" s="9"/>
      <c r="EQ147" s="9"/>
      <c r="ER147" s="9"/>
      <c r="ES147" s="9"/>
      <c r="ET147" s="9"/>
      <c r="EU147" s="9"/>
      <c r="EV147" s="9"/>
      <c r="EW147" s="143"/>
      <c r="EX147" s="143" t="s">
        <v>17</v>
      </c>
      <c r="EY147" s="278"/>
      <c r="EZ147" s="278"/>
      <c r="FA147" s="278"/>
      <c r="FB147" s="278"/>
      <c r="FC147" s="278"/>
      <c r="FD147" s="278"/>
      <c r="FE147" s="278"/>
      <c r="FF147" s="278"/>
      <c r="FG147" s="278"/>
      <c r="FH147" s="278"/>
      <c r="FI147" s="278"/>
      <c r="FJ147" s="278"/>
      <c r="FK147" s="278"/>
      <c r="FL147" s="278"/>
      <c r="FM147" s="278"/>
      <c r="FN147" s="278"/>
      <c r="FO147" s="278"/>
      <c r="FP147" s="278"/>
      <c r="FQ147" s="278"/>
      <c r="FR147" s="278"/>
      <c r="FS147" s="278"/>
      <c r="FT147" s="278"/>
      <c r="FU147" s="278"/>
      <c r="FV147" s="278"/>
      <c r="FW147" s="278"/>
      <c r="FX147" s="278"/>
      <c r="FY147" s="278"/>
      <c r="FZ147" s="278"/>
      <c r="GA147" s="278"/>
      <c r="GB147" s="278"/>
      <c r="GC147" s="278"/>
      <c r="GD147" s="278"/>
      <c r="GE147" s="278"/>
      <c r="GF147" s="278"/>
      <c r="GG147" s="278"/>
      <c r="GH147" s="278"/>
      <c r="GI147" s="150">
        <v>99999</v>
      </c>
      <c r="GJ147" s="150">
        <v>99999</v>
      </c>
      <c r="GK147" s="150">
        <v>99999</v>
      </c>
      <c r="GL147" s="48">
        <v>141</v>
      </c>
      <c r="GN147" s="99">
        <f t="shared" si="136"/>
        <v>478</v>
      </c>
      <c r="GO147" s="99">
        <f t="shared" si="133"/>
        <v>480</v>
      </c>
      <c r="GP147" s="50"/>
      <c r="GQ147" s="101" t="str">
        <f t="shared" si="135"/>
        <v>136</v>
      </c>
      <c r="GR147" s="104" t="str">
        <f t="shared" si="134"/>
        <v>135</v>
      </c>
      <c r="GS147" s="50">
        <f t="shared" si="130"/>
        <v>142</v>
      </c>
      <c r="GT147" s="7"/>
      <c r="GU14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26,130,136,100,135,150,151,149,148,144,143,142,171,170,169,168,167,166,165,159,155,154,31,24,23,45,33,49,46,44,43,53,48,47,41,40,42,39,38,</v>
      </c>
      <c r="GV147" s="241" t="str">
        <v>1199993.14,2.5,0</v>
      </c>
      <c r="GW147" s="101">
        <f t="shared" si="105"/>
        <v>11</v>
      </c>
      <c r="GX147" s="101">
        <f t="shared" si="106"/>
        <v>15</v>
      </c>
      <c r="GY147" s="167">
        <f t="shared" si="107"/>
        <v>1199993.1399999999</v>
      </c>
      <c r="GZ147" s="99">
        <f t="shared" si="108"/>
        <v>2.5</v>
      </c>
      <c r="HA147" s="99">
        <f t="shared" si="109"/>
        <v>0</v>
      </c>
      <c r="HB147" s="248" t="str">
        <f t="shared" si="110"/>
        <v>-</v>
      </c>
      <c r="HC147" s="49"/>
      <c r="HD147" s="246" t="str">
        <f t="shared" si="131"/>
        <v/>
      </c>
      <c r="HE147" s="50">
        <v>142</v>
      </c>
      <c r="HF147" s="173" t="str">
        <f t="shared" si="132"/>
        <v/>
      </c>
      <c r="HG147" s="101" t="str">
        <f t="shared" si="104"/>
        <v/>
      </c>
      <c r="HH147" s="267" t="str" cm="1">
        <f t="array" ref="HH147">IF(HE147&lt;=$HC$1-1,IF(HF147&lt;&gt;HF146,INDEX($M$6:$GK$185,1,HG147+1),INDEX($M$6:$GK$185,MIN(HG147,HG146)+1,MAX(HG147,HG146)+1))+IF(HF147&lt;&gt;HF148,INDEX($M$6:$GK$185,1,HG147+1),0),"")</f>
        <v/>
      </c>
      <c r="HI147" s="50" t="str">
        <f t="shared" ca="1" si="111"/>
        <v/>
      </c>
      <c r="HJ147" s="49"/>
      <c r="HK147" s="49"/>
      <c r="HL147" s="49"/>
      <c r="HM147" s="49"/>
      <c r="HP147" s="161">
        <v>142</v>
      </c>
      <c r="HQ147" s="163" t="str">
        <f t="shared" si="122"/>
        <v>,-142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7" s="164" t="str">
        <f t="shared" si="123"/>
        <v>,-142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1,171,170,169,168,167,166,165,159,155,154,31,24,23,45,33,49,46,44,43,53,48,47,41,40,42,39,38,</v>
      </c>
      <c r="HS147" s="105" t="str">
        <f t="shared" si="124"/>
        <v>142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1,171,170,169,168,167,166,165,159,155,154,31,24,23,45,33,49,46,44,43,53,48,47,41,40,42,39,38,</v>
      </c>
      <c r="HT147" s="143" t="str">
        <v>1299987,1.25,0</v>
      </c>
      <c r="HU147" s="161">
        <f t="shared" si="112"/>
        <v>8</v>
      </c>
      <c r="HV147" s="161">
        <f t="shared" si="113"/>
        <v>13</v>
      </c>
      <c r="HW147" s="161">
        <f t="shared" si="114"/>
        <v>1299987</v>
      </c>
      <c r="HX147" s="161">
        <f t="shared" si="115"/>
        <v>1.25</v>
      </c>
      <c r="HY147" s="161">
        <f t="shared" si="116"/>
        <v>0</v>
      </c>
      <c r="HZ147" s="161">
        <f t="shared" si="117"/>
        <v>1299987</v>
      </c>
      <c r="IA147" s="174">
        <f t="shared" si="125"/>
        <v>99999</v>
      </c>
      <c r="IB147" s="173">
        <f t="shared" si="126"/>
        <v>99999</v>
      </c>
      <c r="IC147" s="56" t="e">
        <f t="shared" si="127"/>
        <v>#VALUE!</v>
      </c>
      <c r="ID147" s="167" t="str">
        <f t="shared" si="128"/>
        <v>-</v>
      </c>
      <c r="IE147" s="186" t="str">
        <f t="shared" si="129"/>
        <v>-</v>
      </c>
      <c r="IJ147" s="121">
        <f t="shared" si="118"/>
        <v>99999</v>
      </c>
      <c r="IK147" s="1">
        <f t="shared" si="119"/>
        <v>99999</v>
      </c>
      <c r="IL147" s="56" t="str">
        <f t="shared" si="120"/>
        <v>-</v>
      </c>
    </row>
    <row r="148" spans="1:246" ht="16" thickBot="1" x14ac:dyDescent="0.25">
      <c r="A148" s="64"/>
      <c r="B148" s="1">
        <v>143</v>
      </c>
      <c r="K148" s="9">
        <v>142</v>
      </c>
      <c r="L148" s="3">
        <v>142</v>
      </c>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A148" s="281"/>
      <c r="DB148" s="281"/>
      <c r="DC148" s="281"/>
      <c r="DD148" s="281"/>
      <c r="DE148" s="281"/>
      <c r="DF148" s="281"/>
      <c r="DG148" s="281"/>
      <c r="DH148" s="281"/>
      <c r="DI148" s="281"/>
      <c r="DJ148" s="281"/>
      <c r="DK148" s="281"/>
      <c r="DL148" s="281"/>
      <c r="DM148" s="281"/>
      <c r="DN148" s="281"/>
      <c r="DO148" s="281"/>
      <c r="DP148" s="281"/>
      <c r="DQ148" s="281"/>
      <c r="DR148" s="281"/>
      <c r="DS148" s="281"/>
      <c r="DT148" s="281"/>
      <c r="DU148" s="281"/>
      <c r="DV148" s="281"/>
      <c r="DW148" s="281"/>
      <c r="DX148" s="281"/>
      <c r="DY148" s="281"/>
      <c r="DZ148" s="281"/>
      <c r="EA148" s="281"/>
      <c r="EB148" s="281"/>
      <c r="EC148" s="281"/>
      <c r="ED148" s="281"/>
      <c r="EE148" s="9"/>
      <c r="EF148" s="9"/>
      <c r="EG148" s="9"/>
      <c r="EH148" s="9"/>
      <c r="EI148" s="9"/>
      <c r="EJ148" s="9"/>
      <c r="EK148" s="9"/>
      <c r="EL148" s="9"/>
      <c r="EM148" s="9"/>
      <c r="EN148" s="9"/>
      <c r="EO148" s="9"/>
      <c r="EP148" s="9"/>
      <c r="EQ148" s="9"/>
      <c r="ER148" s="9"/>
      <c r="ES148" s="9"/>
      <c r="ET148" s="9"/>
      <c r="EU148" s="9"/>
      <c r="EV148" s="9"/>
      <c r="EW148" s="9"/>
      <c r="EX148" s="143"/>
      <c r="EY148" s="143" t="s">
        <v>17</v>
      </c>
      <c r="EZ148" s="278"/>
      <c r="FA148" s="278"/>
      <c r="FB148" s="278"/>
      <c r="FC148" s="278"/>
      <c r="FD148" s="278"/>
      <c r="FE148" s="278"/>
      <c r="FF148" s="278"/>
      <c r="FG148" s="278"/>
      <c r="FH148" s="278"/>
      <c r="FI148" s="278"/>
      <c r="FJ148" s="278"/>
      <c r="FK148" s="278"/>
      <c r="FL148" s="278"/>
      <c r="FM148" s="278"/>
      <c r="FN148" s="278"/>
      <c r="FO148" s="278"/>
      <c r="FP148" s="278"/>
      <c r="FQ148" s="278"/>
      <c r="FR148" s="278"/>
      <c r="FS148" s="278"/>
      <c r="FT148" s="278"/>
      <c r="FU148" s="278"/>
      <c r="FV148" s="278"/>
      <c r="FW148" s="278"/>
      <c r="FX148" s="278"/>
      <c r="FY148" s="278"/>
      <c r="FZ148" s="278"/>
      <c r="GA148" s="278"/>
      <c r="GB148" s="278"/>
      <c r="GC148" s="278"/>
      <c r="GD148" s="278"/>
      <c r="GE148" s="278"/>
      <c r="GF148" s="278"/>
      <c r="GG148" s="278"/>
      <c r="GH148" s="278"/>
      <c r="GI148" s="150">
        <v>99999</v>
      </c>
      <c r="GJ148" s="150">
        <v>99999</v>
      </c>
      <c r="GK148" s="150">
        <v>99999</v>
      </c>
      <c r="GL148" s="48">
        <v>142</v>
      </c>
      <c r="GN148" s="99">
        <f t="shared" si="136"/>
        <v>482</v>
      </c>
      <c r="GO148" s="99">
        <f t="shared" si="133"/>
        <v>484</v>
      </c>
      <c r="GP148" s="50"/>
      <c r="GQ148" s="101" t="str">
        <f t="shared" si="135"/>
        <v>135</v>
      </c>
      <c r="GR148" s="104" t="str">
        <f t="shared" si="134"/>
        <v>150</v>
      </c>
      <c r="GS148" s="50">
        <f t="shared" si="130"/>
        <v>143</v>
      </c>
      <c r="GT148" s="7"/>
      <c r="GU14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26,130,136,135,100,150,151,149,148,144,143,142,171,170,169,168,167,166,165,159,155,154,31,24,23,45,33,49,46,44,43,53,48,47,41,40,42,39,38,</v>
      </c>
      <c r="GV148" s="241" t="str">
        <v>1199993.14,2.5,0</v>
      </c>
      <c r="GW148" s="101">
        <f t="shared" si="105"/>
        <v>11</v>
      </c>
      <c r="GX148" s="101">
        <f t="shared" si="106"/>
        <v>15</v>
      </c>
      <c r="GY148" s="167">
        <f t="shared" si="107"/>
        <v>1199993.1399999999</v>
      </c>
      <c r="GZ148" s="99">
        <f t="shared" si="108"/>
        <v>2.5</v>
      </c>
      <c r="HA148" s="99">
        <f t="shared" si="109"/>
        <v>0</v>
      </c>
      <c r="HB148" s="248" t="str">
        <f t="shared" si="110"/>
        <v>-</v>
      </c>
      <c r="HC148" s="49"/>
      <c r="HD148" s="246" t="str">
        <f t="shared" si="131"/>
        <v/>
      </c>
      <c r="HE148" s="50">
        <v>143</v>
      </c>
      <c r="HF148" s="173" t="str">
        <f t="shared" si="132"/>
        <v/>
      </c>
      <c r="HG148" s="101" t="str">
        <f t="shared" si="104"/>
        <v/>
      </c>
      <c r="HH148" s="267" t="str" cm="1">
        <f t="array" ref="HH148">IF(HE148&lt;=$HC$1-1,IF(HF148&lt;&gt;HF147,INDEX($M$6:$GK$185,1,HG148+1),INDEX($M$6:$GK$185,MIN(HG148,HG147)+1,MAX(HG148,HG147)+1))+IF(HF148&lt;&gt;HF149,INDEX($M$6:$GK$185,1,HG148+1),0),"")</f>
        <v/>
      </c>
      <c r="HI148" s="50" t="str">
        <f t="shared" ca="1" si="111"/>
        <v/>
      </c>
      <c r="HJ148" s="49"/>
      <c r="HK148" s="49"/>
      <c r="HL148" s="49"/>
      <c r="HM148" s="49"/>
      <c r="HP148" s="161">
        <v>143</v>
      </c>
      <c r="HQ148" s="163" t="str">
        <f t="shared" si="122"/>
        <v>,-143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8" s="164" t="str">
        <f t="shared" si="123"/>
        <v>,-143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1,142,171,170,169,168,167,166,165,159,155,154,31,24,23,45,33,49,46,44,43,53,48,47,41,40,42,39,38,</v>
      </c>
      <c r="HS148" s="105" t="str">
        <f t="shared" si="124"/>
        <v>143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1,142,171,170,169,168,167,166,165,159,155,154,31,24,23,45,33,49,46,44,43,53,48,47,41,40,42,39,38,</v>
      </c>
      <c r="HT148" s="143" t="str">
        <v>1299987,1.25,0</v>
      </c>
      <c r="HU148" s="161">
        <f t="shared" si="112"/>
        <v>8</v>
      </c>
      <c r="HV148" s="161">
        <f t="shared" si="113"/>
        <v>13</v>
      </c>
      <c r="HW148" s="161">
        <f t="shared" si="114"/>
        <v>1299987</v>
      </c>
      <c r="HX148" s="161">
        <f t="shared" si="115"/>
        <v>1.25</v>
      </c>
      <c r="HY148" s="161">
        <f t="shared" si="116"/>
        <v>0</v>
      </c>
      <c r="HZ148" s="161">
        <f t="shared" si="117"/>
        <v>1299987</v>
      </c>
      <c r="IA148" s="174">
        <f t="shared" si="125"/>
        <v>99999</v>
      </c>
      <c r="IB148" s="173">
        <f t="shared" si="126"/>
        <v>99999</v>
      </c>
      <c r="IC148" s="56" t="e">
        <f t="shared" si="127"/>
        <v>#VALUE!</v>
      </c>
      <c r="ID148" s="167" t="str">
        <f t="shared" si="128"/>
        <v>-</v>
      </c>
      <c r="IE148" s="186" t="str">
        <f t="shared" si="129"/>
        <v>-</v>
      </c>
      <c r="IJ148" s="121">
        <f t="shared" si="118"/>
        <v>99999</v>
      </c>
      <c r="IK148" s="1">
        <f t="shared" si="119"/>
        <v>99999</v>
      </c>
      <c r="IL148" s="56" t="str">
        <f t="shared" si="120"/>
        <v>-</v>
      </c>
    </row>
    <row r="149" spans="1:246" ht="16" thickBot="1" x14ac:dyDescent="0.25">
      <c r="A149" s="64"/>
      <c r="B149" s="1">
        <v>144</v>
      </c>
      <c r="K149" s="9">
        <v>143</v>
      </c>
      <c r="L149" s="3">
        <v>143</v>
      </c>
      <c r="AS149" s="281"/>
      <c r="AT149" s="281"/>
      <c r="AU149" s="281"/>
      <c r="AV149" s="281"/>
      <c r="AW149" s="281"/>
      <c r="AX149" s="281"/>
      <c r="AY149" s="281"/>
      <c r="AZ149" s="281"/>
      <c r="BA149" s="281"/>
      <c r="BB149" s="281"/>
      <c r="BC149" s="281"/>
      <c r="BD149" s="281"/>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81"/>
      <c r="CP149" s="281"/>
      <c r="CQ149" s="281"/>
      <c r="CR149" s="281"/>
      <c r="CS149" s="281"/>
      <c r="CT149" s="281"/>
      <c r="CU149" s="281"/>
      <c r="CV149" s="281"/>
      <c r="CW149" s="281"/>
      <c r="CX149" s="281"/>
      <c r="CY149" s="281"/>
      <c r="CZ149" s="281"/>
      <c r="DA149" s="281"/>
      <c r="DB149" s="281"/>
      <c r="DC149" s="281"/>
      <c r="DD149" s="281"/>
      <c r="DE149" s="281"/>
      <c r="DF149" s="281"/>
      <c r="DG149" s="281"/>
      <c r="DH149" s="281"/>
      <c r="DI149" s="281"/>
      <c r="DJ149" s="281"/>
      <c r="DK149" s="281"/>
      <c r="DL149" s="281"/>
      <c r="DM149" s="281"/>
      <c r="DN149" s="281"/>
      <c r="DO149" s="281"/>
      <c r="DP149" s="281"/>
      <c r="DQ149" s="281"/>
      <c r="DR149" s="281"/>
      <c r="DS149" s="281"/>
      <c r="DT149" s="281"/>
      <c r="DU149" s="281"/>
      <c r="DV149" s="281"/>
      <c r="DW149" s="281"/>
      <c r="DX149" s="281"/>
      <c r="DY149" s="281"/>
      <c r="DZ149" s="281"/>
      <c r="EA149" s="281"/>
      <c r="EB149" s="281"/>
      <c r="EC149" s="281"/>
      <c r="ED149" s="281"/>
      <c r="EE149" s="281"/>
      <c r="EF149" s="281"/>
      <c r="EG149" s="281"/>
      <c r="EH149" s="281"/>
      <c r="EI149" s="281"/>
      <c r="EJ149" s="281"/>
      <c r="EK149" s="281"/>
      <c r="EL149" s="281"/>
      <c r="EM149" s="281"/>
      <c r="EN149" s="281"/>
      <c r="EO149" s="281"/>
      <c r="EP149" s="281"/>
      <c r="EQ149" s="281"/>
      <c r="ER149" s="281"/>
      <c r="ES149" s="281"/>
      <c r="ET149" s="281"/>
      <c r="EU149" s="281"/>
      <c r="EV149" s="281"/>
      <c r="EW149" s="281"/>
      <c r="EX149" s="281"/>
      <c r="EY149" s="143"/>
      <c r="EZ149" s="143" t="s">
        <v>17</v>
      </c>
      <c r="FA149" s="278"/>
      <c r="FB149" s="278"/>
      <c r="FC149" s="278"/>
      <c r="FD149" s="278"/>
      <c r="FE149" s="278"/>
      <c r="FF149" s="278"/>
      <c r="FG149" s="278"/>
      <c r="FH149" s="278"/>
      <c r="FI149" s="278"/>
      <c r="FJ149" s="278"/>
      <c r="FK149" s="278"/>
      <c r="FL149" s="278"/>
      <c r="FM149" s="278"/>
      <c r="FN149" s="278"/>
      <c r="FO149" s="278"/>
      <c r="FP149" s="278"/>
      <c r="FQ149" s="278"/>
      <c r="FR149" s="278"/>
      <c r="FS149" s="278"/>
      <c r="FT149" s="278"/>
      <c r="FU149" s="278"/>
      <c r="FV149" s="278"/>
      <c r="FW149" s="278"/>
      <c r="FX149" s="278"/>
      <c r="FY149" s="278"/>
      <c r="FZ149" s="278"/>
      <c r="GA149" s="278"/>
      <c r="GB149" s="278"/>
      <c r="GC149" s="278"/>
      <c r="GD149" s="278"/>
      <c r="GE149" s="278"/>
      <c r="GF149" s="278"/>
      <c r="GG149" s="278"/>
      <c r="GH149" s="278"/>
      <c r="GI149" s="150">
        <v>99999</v>
      </c>
      <c r="GJ149" s="150">
        <v>99999</v>
      </c>
      <c r="GK149" s="150">
        <v>99999</v>
      </c>
      <c r="GL149" s="48">
        <v>143</v>
      </c>
      <c r="GN149" s="99">
        <f t="shared" si="136"/>
        <v>486</v>
      </c>
      <c r="GO149" s="99">
        <f t="shared" si="133"/>
        <v>488</v>
      </c>
      <c r="GP149" s="50"/>
      <c r="GQ149" s="101" t="str">
        <f t="shared" si="135"/>
        <v>150</v>
      </c>
      <c r="GR149" s="104" t="str">
        <f t="shared" si="134"/>
        <v>151</v>
      </c>
      <c r="GS149" s="50">
        <f t="shared" si="130"/>
        <v>144</v>
      </c>
      <c r="GT149" s="7"/>
      <c r="GU14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26,130,136,135,150,100,151,149,148,144,143,142,171,170,169,168,167,166,165,159,155,154,31,24,23,45,33,49,46,44,43,53,48,47,41,40,42,39,38,</v>
      </c>
      <c r="GV149" s="241" t="str">
        <v>1199993.14,2.5,0</v>
      </c>
      <c r="GW149" s="101">
        <f t="shared" si="105"/>
        <v>11</v>
      </c>
      <c r="GX149" s="101">
        <f t="shared" si="106"/>
        <v>15</v>
      </c>
      <c r="GY149" s="167">
        <f t="shared" si="107"/>
        <v>1199993.1399999999</v>
      </c>
      <c r="GZ149" s="99">
        <f t="shared" si="108"/>
        <v>2.5</v>
      </c>
      <c r="HA149" s="99">
        <f t="shared" si="109"/>
        <v>0</v>
      </c>
      <c r="HB149" s="248" t="str">
        <f t="shared" si="110"/>
        <v>-</v>
      </c>
      <c r="HC149" s="49"/>
      <c r="HD149" s="246" t="str">
        <f t="shared" si="131"/>
        <v/>
      </c>
      <c r="HE149" s="50">
        <v>144</v>
      </c>
      <c r="HF149" s="173" t="str">
        <f t="shared" si="132"/>
        <v/>
      </c>
      <c r="HG149" s="101" t="str">
        <f t="shared" si="104"/>
        <v/>
      </c>
      <c r="HH149" s="267" t="str" cm="1">
        <f t="array" ref="HH149">IF(HE149&lt;=$HC$1-1,IF(HF149&lt;&gt;HF148,INDEX($M$6:$GK$185,1,HG149+1),INDEX($M$6:$GK$185,MIN(HG149,HG148)+1,MAX(HG149,HG148)+1))+IF(HF149&lt;&gt;HF150,INDEX($M$6:$GK$185,1,HG149+1),0),"")</f>
        <v/>
      </c>
      <c r="HI149" s="50" t="str">
        <f t="shared" ca="1" si="111"/>
        <v/>
      </c>
      <c r="HJ149" s="49"/>
      <c r="HK149" s="49"/>
      <c r="HL149" s="49"/>
      <c r="HM149" s="49"/>
      <c r="HP149" s="161">
        <v>144</v>
      </c>
      <c r="HQ149" s="163" t="str">
        <f t="shared" si="122"/>
        <v>,-144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49" s="164" t="str">
        <f t="shared" si="123"/>
        <v>,-144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1,143,142,171,170,169,168,167,166,165,159,155,154,31,24,23,45,33,49,46,44,43,53,48,47,41,40,42,39,38,</v>
      </c>
      <c r="HS149" s="105" t="str">
        <f t="shared" si="124"/>
        <v>144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1,143,142,171,170,169,168,167,166,165,159,155,154,31,24,23,45,33,49,46,44,43,53,48,47,41,40,42,39,38,</v>
      </c>
      <c r="HT149" s="143" t="str">
        <v>1299987,1.25,0</v>
      </c>
      <c r="HU149" s="161">
        <f t="shared" si="112"/>
        <v>8</v>
      </c>
      <c r="HV149" s="161">
        <f t="shared" si="113"/>
        <v>13</v>
      </c>
      <c r="HW149" s="161">
        <f t="shared" si="114"/>
        <v>1299987</v>
      </c>
      <c r="HX149" s="161">
        <f t="shared" si="115"/>
        <v>1.25</v>
      </c>
      <c r="HY149" s="161">
        <f t="shared" si="116"/>
        <v>0</v>
      </c>
      <c r="HZ149" s="161">
        <f t="shared" si="117"/>
        <v>1299987</v>
      </c>
      <c r="IA149" s="174">
        <f t="shared" si="125"/>
        <v>99999</v>
      </c>
      <c r="IB149" s="173">
        <f t="shared" si="126"/>
        <v>99999</v>
      </c>
      <c r="IC149" s="56" t="e">
        <f t="shared" si="127"/>
        <v>#VALUE!</v>
      </c>
      <c r="ID149" s="167" t="str">
        <f t="shared" si="128"/>
        <v>-</v>
      </c>
      <c r="IE149" s="186" t="str">
        <f t="shared" si="129"/>
        <v>-</v>
      </c>
      <c r="IJ149" s="121">
        <f t="shared" si="118"/>
        <v>99999</v>
      </c>
      <c r="IK149" s="1">
        <f t="shared" si="119"/>
        <v>99999</v>
      </c>
      <c r="IL149" s="56" t="str">
        <f t="shared" si="120"/>
        <v>-</v>
      </c>
    </row>
    <row r="150" spans="1:246" ht="16" thickBot="1" x14ac:dyDescent="0.25">
      <c r="A150" s="64"/>
      <c r="B150" s="1">
        <v>145</v>
      </c>
      <c r="K150" s="9">
        <v>144</v>
      </c>
      <c r="L150" s="3">
        <v>144</v>
      </c>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281"/>
      <c r="CR150" s="281"/>
      <c r="CS150" s="281"/>
      <c r="CT150" s="281"/>
      <c r="CU150" s="281"/>
      <c r="CV150" s="281"/>
      <c r="CW150" s="281"/>
      <c r="CX150" s="281"/>
      <c r="CY150" s="281"/>
      <c r="CZ150" s="281"/>
      <c r="DA150" s="281"/>
      <c r="DB150" s="281"/>
      <c r="DC150" s="281"/>
      <c r="DD150" s="281"/>
      <c r="DE150" s="281"/>
      <c r="DF150" s="281"/>
      <c r="DG150" s="281"/>
      <c r="DH150" s="281"/>
      <c r="DI150" s="281"/>
      <c r="DJ150" s="281"/>
      <c r="DK150" s="281"/>
      <c r="DL150" s="281"/>
      <c r="DM150" s="281"/>
      <c r="DN150" s="281"/>
      <c r="DO150" s="281"/>
      <c r="DP150" s="281"/>
      <c r="DQ150" s="281"/>
      <c r="DR150" s="281"/>
      <c r="DS150" s="281"/>
      <c r="DT150" s="281"/>
      <c r="DU150" s="281"/>
      <c r="DV150" s="281"/>
      <c r="DW150" s="281"/>
      <c r="DX150" s="281"/>
      <c r="DY150" s="281"/>
      <c r="DZ150" s="281"/>
      <c r="EA150" s="281"/>
      <c r="EB150" s="281"/>
      <c r="EC150" s="281"/>
      <c r="ED150" s="281"/>
      <c r="EE150" s="281"/>
      <c r="EF150" s="281"/>
      <c r="EG150" s="281"/>
      <c r="EH150" s="281"/>
      <c r="EI150" s="281"/>
      <c r="EJ150" s="281"/>
      <c r="EK150" s="281"/>
      <c r="EL150" s="281"/>
      <c r="EM150" s="281"/>
      <c r="EN150" s="281"/>
      <c r="EO150" s="281"/>
      <c r="EP150" s="281"/>
      <c r="EQ150" s="281"/>
      <c r="ER150" s="281"/>
      <c r="ES150" s="281"/>
      <c r="ET150" s="281"/>
      <c r="EU150" s="281"/>
      <c r="EV150" s="281"/>
      <c r="EW150" s="281"/>
      <c r="EX150" s="281"/>
      <c r="EY150" s="9"/>
      <c r="EZ150" s="143"/>
      <c r="FA150" s="143" t="s">
        <v>17</v>
      </c>
      <c r="FB150" s="278"/>
      <c r="FC150" s="278"/>
      <c r="FD150" s="278"/>
      <c r="FE150" s="278"/>
      <c r="FF150" s="278"/>
      <c r="FG150" s="278"/>
      <c r="FH150" s="278"/>
      <c r="FI150" s="278"/>
      <c r="FJ150" s="278"/>
      <c r="FK150" s="278"/>
      <c r="FL150" s="278"/>
      <c r="FM150" s="278"/>
      <c r="FN150" s="278"/>
      <c r="FO150" s="278"/>
      <c r="FP150" s="278"/>
      <c r="FQ150" s="278"/>
      <c r="FR150" s="278"/>
      <c r="FS150" s="278"/>
      <c r="FT150" s="278"/>
      <c r="FU150" s="278"/>
      <c r="FV150" s="278"/>
      <c r="FW150" s="278"/>
      <c r="FX150" s="278"/>
      <c r="FY150" s="278"/>
      <c r="FZ150" s="278"/>
      <c r="GA150" s="278"/>
      <c r="GB150" s="278"/>
      <c r="GC150" s="278"/>
      <c r="GD150" s="278"/>
      <c r="GE150" s="278"/>
      <c r="GF150" s="278"/>
      <c r="GG150" s="278"/>
      <c r="GH150" s="278"/>
      <c r="GI150" s="150">
        <v>99999</v>
      </c>
      <c r="GJ150" s="150">
        <v>99999</v>
      </c>
      <c r="GK150" s="150">
        <v>99999</v>
      </c>
      <c r="GL150" s="48">
        <v>144</v>
      </c>
      <c r="GN150" s="99">
        <f t="shared" si="136"/>
        <v>490</v>
      </c>
      <c r="GO150" s="99">
        <f t="shared" si="133"/>
        <v>492</v>
      </c>
      <c r="GP150" s="50"/>
      <c r="GQ150" s="101" t="str">
        <f t="shared" si="135"/>
        <v>151</v>
      </c>
      <c r="GR150" s="104" t="str">
        <f t="shared" si="134"/>
        <v>149</v>
      </c>
      <c r="GS150" s="50">
        <f t="shared" si="130"/>
        <v>145</v>
      </c>
      <c r="GT150" s="7"/>
      <c r="GU15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26,130,136,135,150,151,100,149,148,144,143,142,171,170,169,168,167,166,165,159,155,154,31,24,23,45,33,49,46,44,43,53,48,47,41,40,42,39,38,</v>
      </c>
      <c r="GV150" s="241" t="str">
        <v>1199993.14,2.5,0</v>
      </c>
      <c r="GW150" s="101">
        <f t="shared" si="105"/>
        <v>11</v>
      </c>
      <c r="GX150" s="101">
        <f t="shared" si="106"/>
        <v>15</v>
      </c>
      <c r="GY150" s="167">
        <f t="shared" si="107"/>
        <v>1199993.1399999999</v>
      </c>
      <c r="GZ150" s="99">
        <f t="shared" si="108"/>
        <v>2.5</v>
      </c>
      <c r="HA150" s="99">
        <f t="shared" si="109"/>
        <v>0</v>
      </c>
      <c r="HB150" s="248" t="str">
        <f t="shared" si="110"/>
        <v>-</v>
      </c>
      <c r="HC150" s="49"/>
      <c r="HD150" s="246" t="str">
        <f t="shared" si="131"/>
        <v/>
      </c>
      <c r="HE150" s="50">
        <v>145</v>
      </c>
      <c r="HF150" s="173" t="str">
        <f t="shared" si="132"/>
        <v/>
      </c>
      <c r="HG150" s="101" t="str">
        <f t="shared" si="104"/>
        <v/>
      </c>
      <c r="HH150" s="267" t="str" cm="1">
        <f t="array" ref="HH150">IF(HE150&lt;=$HC$1-1,IF(HF150&lt;&gt;HF149,INDEX($M$6:$GK$185,1,HG150+1),INDEX($M$6:$GK$185,MIN(HG150,HG149)+1,MAX(HG150,HG149)+1))+IF(HF150&lt;&gt;HF151,INDEX($M$6:$GK$185,1,HG150+1),0),"")</f>
        <v/>
      </c>
      <c r="HI150" s="50" t="str">
        <f t="shared" ca="1" si="111"/>
        <v/>
      </c>
      <c r="HJ150" s="49"/>
      <c r="HK150" s="49"/>
      <c r="HL150" s="49"/>
      <c r="HM150" s="49"/>
      <c r="HP150" s="161">
        <v>145</v>
      </c>
      <c r="HQ150" s="163" t="str">
        <f t="shared" si="122"/>
        <v>,-145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0" s="164" t="str">
        <f t="shared" si="123"/>
        <v>,-145,2,98,70,68,67,66,65,60,63,64,62,61,158,156,157,177,161,160,162,176,175,174,163,164,172,173,140,141,1,146,147,137,138,139,153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50" s="105" t="str">
        <f t="shared" si="124"/>
        <v>145,2,98,70,68,67,66,65,60,63,64,62,61,158,156,157,177,161,160,162,176,175,174,163,164,172,173,140,141,1,146,147,137,138,139,153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50" s="143" t="str">
        <v>1299987,2.5,0</v>
      </c>
      <c r="HU150" s="161">
        <f t="shared" si="112"/>
        <v>8</v>
      </c>
      <c r="HV150" s="161">
        <f t="shared" si="113"/>
        <v>12</v>
      </c>
      <c r="HW150" s="161">
        <f t="shared" si="114"/>
        <v>1299987</v>
      </c>
      <c r="HX150" s="161">
        <f t="shared" si="115"/>
        <v>2.5</v>
      </c>
      <c r="HY150" s="161">
        <f t="shared" si="116"/>
        <v>0</v>
      </c>
      <c r="HZ150" s="161">
        <f t="shared" si="117"/>
        <v>1299987</v>
      </c>
      <c r="IA150" s="174">
        <f t="shared" si="125"/>
        <v>99999</v>
      </c>
      <c r="IB150" s="173">
        <f t="shared" si="126"/>
        <v>99999</v>
      </c>
      <c r="IC150" s="56" t="e">
        <f t="shared" si="127"/>
        <v>#VALUE!</v>
      </c>
      <c r="ID150" s="167" t="str">
        <f t="shared" si="128"/>
        <v>-</v>
      </c>
      <c r="IE150" s="186" t="str">
        <f t="shared" si="129"/>
        <v>-</v>
      </c>
      <c r="IJ150" s="121">
        <f t="shared" si="118"/>
        <v>99999</v>
      </c>
      <c r="IK150" s="1">
        <f t="shared" si="119"/>
        <v>99999</v>
      </c>
      <c r="IL150" s="56" t="str">
        <f t="shared" si="120"/>
        <v>-</v>
      </c>
    </row>
    <row r="151" spans="1:246" ht="16" thickBot="1" x14ac:dyDescent="0.25">
      <c r="A151" s="64"/>
      <c r="B151" s="1">
        <v>146</v>
      </c>
      <c r="K151" s="9">
        <v>145</v>
      </c>
      <c r="L151" s="3">
        <v>145</v>
      </c>
      <c r="AS151" s="281"/>
      <c r="AT151" s="281"/>
      <c r="AU151" s="281"/>
      <c r="AV151" s="281"/>
      <c r="AW151" s="281"/>
      <c r="AX151" s="281"/>
      <c r="AY151" s="281"/>
      <c r="AZ151" s="281"/>
      <c r="BA151" s="281"/>
      <c r="BB151" s="281"/>
      <c r="BC151" s="281"/>
      <c r="BD151" s="281"/>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281"/>
      <c r="CR151" s="281"/>
      <c r="CS151" s="281"/>
      <c r="CT151" s="281"/>
      <c r="CU151" s="281"/>
      <c r="CV151" s="281"/>
      <c r="CW151" s="281"/>
      <c r="CX151" s="281"/>
      <c r="CY151" s="281"/>
      <c r="CZ151" s="281"/>
      <c r="DA151" s="281"/>
      <c r="DB151" s="281"/>
      <c r="DC151" s="281"/>
      <c r="DD151" s="281"/>
      <c r="DE151" s="281"/>
      <c r="DF151" s="281"/>
      <c r="DG151" s="281"/>
      <c r="DH151" s="281"/>
      <c r="DI151" s="281"/>
      <c r="DJ151" s="281"/>
      <c r="DK151" s="281"/>
      <c r="DL151" s="281"/>
      <c r="DM151" s="281"/>
      <c r="DN151" s="281"/>
      <c r="DO151" s="281"/>
      <c r="DP151" s="281"/>
      <c r="DQ151" s="281"/>
      <c r="DR151" s="281"/>
      <c r="DS151" s="281"/>
      <c r="DT151" s="281"/>
      <c r="DU151" s="281"/>
      <c r="DV151" s="281"/>
      <c r="DW151" s="281"/>
      <c r="DX151" s="281"/>
      <c r="DY151" s="281"/>
      <c r="DZ151" s="281"/>
      <c r="EA151" s="281"/>
      <c r="EB151" s="281"/>
      <c r="EC151" s="281"/>
      <c r="ED151" s="281"/>
      <c r="EE151" s="281"/>
      <c r="EF151" s="281"/>
      <c r="EG151" s="281"/>
      <c r="EH151" s="281"/>
      <c r="EI151" s="281"/>
      <c r="EJ151" s="281"/>
      <c r="EK151" s="281"/>
      <c r="EL151" s="281"/>
      <c r="EM151" s="281"/>
      <c r="EN151" s="281"/>
      <c r="EO151" s="281"/>
      <c r="EP151" s="281"/>
      <c r="EQ151" s="281"/>
      <c r="ER151" s="281"/>
      <c r="ES151" s="281"/>
      <c r="ET151" s="281"/>
      <c r="EU151" s="281"/>
      <c r="EV151" s="281"/>
      <c r="EW151" s="281"/>
      <c r="EX151" s="281"/>
      <c r="EY151" s="9"/>
      <c r="EZ151" s="9"/>
      <c r="FA151" s="143"/>
      <c r="FB151" s="143" t="s">
        <v>17</v>
      </c>
      <c r="FC151" s="278"/>
      <c r="FD151" s="278"/>
      <c r="FE151" s="278"/>
      <c r="FF151" s="278"/>
      <c r="FG151" s="278"/>
      <c r="FH151" s="278"/>
      <c r="FI151" s="278"/>
      <c r="FJ151" s="278"/>
      <c r="FK151" s="278"/>
      <c r="FL151" s="278"/>
      <c r="FM151" s="278"/>
      <c r="FN151" s="278"/>
      <c r="FO151" s="278"/>
      <c r="FP151" s="278"/>
      <c r="FQ151" s="278"/>
      <c r="FR151" s="278"/>
      <c r="FS151" s="278"/>
      <c r="FT151" s="278"/>
      <c r="FU151" s="278"/>
      <c r="FV151" s="278"/>
      <c r="FW151" s="278"/>
      <c r="FX151" s="278"/>
      <c r="FY151" s="278"/>
      <c r="FZ151" s="278"/>
      <c r="GA151" s="278"/>
      <c r="GB151" s="278"/>
      <c r="GC151" s="278"/>
      <c r="GD151" s="278"/>
      <c r="GE151" s="278"/>
      <c r="GF151" s="278"/>
      <c r="GG151" s="278"/>
      <c r="GH151" s="278"/>
      <c r="GI151" s="150">
        <v>99999</v>
      </c>
      <c r="GJ151" s="150">
        <v>99999</v>
      </c>
      <c r="GK151" s="150">
        <v>99999</v>
      </c>
      <c r="GL151" s="48">
        <v>145</v>
      </c>
      <c r="GN151" s="99">
        <f t="shared" si="136"/>
        <v>494</v>
      </c>
      <c r="GO151" s="99">
        <f t="shared" si="133"/>
        <v>496</v>
      </c>
      <c r="GP151" s="50"/>
      <c r="GQ151" s="101" t="str">
        <f t="shared" si="135"/>
        <v>149</v>
      </c>
      <c r="GR151" s="104" t="str">
        <f t="shared" si="134"/>
        <v>148</v>
      </c>
      <c r="GS151" s="50">
        <f t="shared" si="130"/>
        <v>146</v>
      </c>
      <c r="GT151" s="7"/>
      <c r="GU15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26,130,136,135,150,151,149,100,148,144,143,142,171,170,169,168,167,166,165,159,155,154,31,24,23,45,33,49,46,44,43,53,48,47,41,40,42,39,38,</v>
      </c>
      <c r="GV151" s="241" t="str">
        <v>1199993.14,2.5,0</v>
      </c>
      <c r="GW151" s="101">
        <f t="shared" si="105"/>
        <v>11</v>
      </c>
      <c r="GX151" s="101">
        <f t="shared" si="106"/>
        <v>15</v>
      </c>
      <c r="GY151" s="167">
        <f t="shared" si="107"/>
        <v>1199993.1399999999</v>
      </c>
      <c r="GZ151" s="99">
        <f t="shared" si="108"/>
        <v>2.5</v>
      </c>
      <c r="HA151" s="99">
        <f t="shared" si="109"/>
        <v>0</v>
      </c>
      <c r="HB151" s="248" t="str">
        <f t="shared" si="110"/>
        <v>-</v>
      </c>
      <c r="HC151" s="49"/>
      <c r="HD151" s="246" t="str">
        <f t="shared" si="131"/>
        <v/>
      </c>
      <c r="HE151" s="50">
        <v>146</v>
      </c>
      <c r="HF151" s="173" t="str">
        <f t="shared" si="132"/>
        <v/>
      </c>
      <c r="HG151" s="101" t="str">
        <f t="shared" si="104"/>
        <v/>
      </c>
      <c r="HH151" s="267" t="str" cm="1">
        <f t="array" ref="HH151">IF(HE151&lt;=$HC$1-1,IF(HF151&lt;&gt;HF150,INDEX($M$6:$GK$185,1,HG151+1),INDEX($M$6:$GK$185,MIN(HG151,HG150)+1,MAX(HG151,HG150)+1))+IF(HF151&lt;&gt;HF152,INDEX($M$6:$GK$185,1,HG151+1),0),"")</f>
        <v/>
      </c>
      <c r="HI151" s="50" t="str">
        <f t="shared" ca="1" si="111"/>
        <v/>
      </c>
      <c r="HJ151" s="49"/>
      <c r="HK151" s="49"/>
      <c r="HL151" s="49"/>
      <c r="HM151" s="49"/>
      <c r="HP151" s="161">
        <v>146</v>
      </c>
      <c r="HQ151" s="163" t="str">
        <f t="shared" si="122"/>
        <v>,-146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1" s="164" t="str">
        <f t="shared" si="123"/>
        <v>,-146,2,98,70,68,67,66,65,60,63,64,62,61,158,156,157,177,161,160,162,176,175,174,163,164,172,173,140,141,145,1,147,137,138,139,153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51" s="105" t="str">
        <f t="shared" si="124"/>
        <v>146,2,98,70,68,67,66,65,60,63,64,62,61,158,156,157,177,161,160,162,176,175,174,163,164,172,173,140,141,145,1,147,137,138,139,153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51" s="143" t="str">
        <v>1299987,2.5,0</v>
      </c>
      <c r="HU151" s="161">
        <f t="shared" si="112"/>
        <v>8</v>
      </c>
      <c r="HV151" s="161">
        <f t="shared" si="113"/>
        <v>12</v>
      </c>
      <c r="HW151" s="161">
        <f t="shared" si="114"/>
        <v>1299987</v>
      </c>
      <c r="HX151" s="161">
        <f t="shared" si="115"/>
        <v>2.5</v>
      </c>
      <c r="HY151" s="161">
        <f t="shared" si="116"/>
        <v>0</v>
      </c>
      <c r="HZ151" s="161">
        <f t="shared" si="117"/>
        <v>1299987</v>
      </c>
      <c r="IA151" s="174">
        <f t="shared" si="125"/>
        <v>99999</v>
      </c>
      <c r="IB151" s="173">
        <f t="shared" si="126"/>
        <v>99999</v>
      </c>
      <c r="IC151" s="56" t="e">
        <f t="shared" si="127"/>
        <v>#VALUE!</v>
      </c>
      <c r="ID151" s="167" t="str">
        <f t="shared" si="128"/>
        <v>-</v>
      </c>
      <c r="IE151" s="186" t="str">
        <f t="shared" si="129"/>
        <v>-</v>
      </c>
      <c r="IJ151" s="121">
        <f t="shared" si="118"/>
        <v>99999</v>
      </c>
      <c r="IK151" s="1">
        <f t="shared" si="119"/>
        <v>99999</v>
      </c>
      <c r="IL151" s="56" t="str">
        <f t="shared" si="120"/>
        <v>-</v>
      </c>
    </row>
    <row r="152" spans="1:246" ht="16" thickBot="1" x14ac:dyDescent="0.25">
      <c r="A152" s="64"/>
      <c r="B152" s="1">
        <v>147</v>
      </c>
      <c r="K152" s="9">
        <v>146</v>
      </c>
      <c r="L152" s="3">
        <v>146</v>
      </c>
      <c r="AS152" s="281"/>
      <c r="AT152" s="281"/>
      <c r="AU152" s="281"/>
      <c r="AV152" s="281"/>
      <c r="AW152" s="281"/>
      <c r="AX152" s="281"/>
      <c r="AY152" s="281"/>
      <c r="AZ152" s="281"/>
      <c r="BA152" s="281"/>
      <c r="BB152" s="281"/>
      <c r="BC152" s="281"/>
      <c r="BD152" s="281"/>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81"/>
      <c r="CP152" s="281"/>
      <c r="CQ152" s="281"/>
      <c r="CR152" s="281"/>
      <c r="CS152" s="281"/>
      <c r="CT152" s="281"/>
      <c r="CU152" s="281"/>
      <c r="CV152" s="281"/>
      <c r="CW152" s="281"/>
      <c r="CX152" s="281"/>
      <c r="CY152" s="281"/>
      <c r="CZ152" s="281"/>
      <c r="DA152" s="281"/>
      <c r="DB152" s="281"/>
      <c r="DC152" s="281"/>
      <c r="DD152" s="281"/>
      <c r="DE152" s="281"/>
      <c r="DF152" s="281"/>
      <c r="DG152" s="281"/>
      <c r="DH152" s="281"/>
      <c r="DI152" s="281"/>
      <c r="DJ152" s="281"/>
      <c r="DK152" s="281"/>
      <c r="DL152" s="281"/>
      <c r="DM152" s="281"/>
      <c r="DN152" s="281"/>
      <c r="DO152" s="281"/>
      <c r="DP152" s="281"/>
      <c r="DQ152" s="281"/>
      <c r="DR152" s="281"/>
      <c r="DS152" s="281"/>
      <c r="DT152" s="281"/>
      <c r="DU152" s="281"/>
      <c r="DV152" s="281"/>
      <c r="DW152" s="281"/>
      <c r="DX152" s="281"/>
      <c r="DY152" s="281"/>
      <c r="DZ152" s="281"/>
      <c r="EA152" s="281"/>
      <c r="EB152" s="281"/>
      <c r="EC152" s="281"/>
      <c r="ED152" s="281"/>
      <c r="EE152" s="281"/>
      <c r="EF152" s="281"/>
      <c r="EG152" s="281"/>
      <c r="EH152" s="281"/>
      <c r="EI152" s="281"/>
      <c r="EJ152" s="281"/>
      <c r="EK152" s="281"/>
      <c r="EL152" s="281"/>
      <c r="EM152" s="281"/>
      <c r="EN152" s="281"/>
      <c r="EO152" s="281"/>
      <c r="EP152" s="281"/>
      <c r="EQ152" s="281"/>
      <c r="ER152" s="281"/>
      <c r="ES152" s="281"/>
      <c r="ET152" s="281"/>
      <c r="EU152" s="281"/>
      <c r="EV152" s="281"/>
      <c r="EW152" s="281"/>
      <c r="EX152" s="281"/>
      <c r="EY152" s="9"/>
      <c r="EZ152" s="9"/>
      <c r="FA152" s="9"/>
      <c r="FB152" s="143"/>
      <c r="FC152" s="143" t="s">
        <v>17</v>
      </c>
      <c r="FD152" s="278"/>
      <c r="FE152" s="278"/>
      <c r="FF152" s="278"/>
      <c r="FG152" s="278"/>
      <c r="FH152" s="278"/>
      <c r="FI152" s="278"/>
      <c r="FJ152" s="278"/>
      <c r="FK152" s="278"/>
      <c r="FL152" s="278"/>
      <c r="FM152" s="278"/>
      <c r="FN152" s="278"/>
      <c r="FO152" s="278"/>
      <c r="FP152" s="278"/>
      <c r="FQ152" s="278"/>
      <c r="FR152" s="278"/>
      <c r="FS152" s="278"/>
      <c r="FT152" s="278"/>
      <c r="FU152" s="278"/>
      <c r="FV152" s="278"/>
      <c r="FW152" s="278"/>
      <c r="FX152" s="278"/>
      <c r="FY152" s="278"/>
      <c r="FZ152" s="278"/>
      <c r="GA152" s="278"/>
      <c r="GB152" s="278"/>
      <c r="GC152" s="278"/>
      <c r="GD152" s="278"/>
      <c r="GE152" s="278"/>
      <c r="GF152" s="278"/>
      <c r="GG152" s="278"/>
      <c r="GH152" s="278"/>
      <c r="GI152" s="150">
        <v>99999</v>
      </c>
      <c r="GJ152" s="150">
        <v>99999</v>
      </c>
      <c r="GK152" s="150">
        <v>99999</v>
      </c>
      <c r="GL152" s="48">
        <v>146</v>
      </c>
      <c r="GN152" s="99">
        <f t="shared" si="136"/>
        <v>498</v>
      </c>
      <c r="GO152" s="99">
        <f t="shared" si="133"/>
        <v>500</v>
      </c>
      <c r="GP152" s="50"/>
      <c r="GQ152" s="101" t="str">
        <f t="shared" si="135"/>
        <v>148</v>
      </c>
      <c r="GR152" s="104" t="str">
        <f t="shared" si="134"/>
        <v>144</v>
      </c>
      <c r="GS152" s="50">
        <f t="shared" si="130"/>
        <v>147</v>
      </c>
      <c r="GT152" s="7"/>
      <c r="GU15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26,130,136,135,150,151,149,148,100,144,143,142,171,170,169,168,167,166,165,159,155,154,31,24,23,45,33,49,46,44,43,53,48,47,41,40,42,39,38,</v>
      </c>
      <c r="GV152" s="241" t="str">
        <v>1199993.14,2.5,0</v>
      </c>
      <c r="GW152" s="101">
        <f t="shared" si="105"/>
        <v>11</v>
      </c>
      <c r="GX152" s="101">
        <f t="shared" si="106"/>
        <v>15</v>
      </c>
      <c r="GY152" s="167">
        <f t="shared" si="107"/>
        <v>1199993.1399999999</v>
      </c>
      <c r="GZ152" s="99">
        <f t="shared" si="108"/>
        <v>2.5</v>
      </c>
      <c r="HA152" s="99">
        <f t="shared" si="109"/>
        <v>0</v>
      </c>
      <c r="HB152" s="248" t="str">
        <f t="shared" si="110"/>
        <v>-</v>
      </c>
      <c r="HC152" s="49"/>
      <c r="HD152" s="246" t="str">
        <f t="shared" si="131"/>
        <v/>
      </c>
      <c r="HE152" s="50">
        <v>147</v>
      </c>
      <c r="HF152" s="173" t="str">
        <f t="shared" si="132"/>
        <v/>
      </c>
      <c r="HG152" s="101" t="str">
        <f t="shared" si="104"/>
        <v/>
      </c>
      <c r="HH152" s="267" t="str" cm="1">
        <f t="array" ref="HH152">IF(HE152&lt;=$HC$1-1,IF(HF152&lt;&gt;HF151,INDEX($M$6:$GK$185,1,HG152+1),INDEX($M$6:$GK$185,MIN(HG152,HG151)+1,MAX(HG152,HG151)+1))+IF(HF152&lt;&gt;HF153,INDEX($M$6:$GK$185,1,HG152+1),0),"")</f>
        <v/>
      </c>
      <c r="HI152" s="50" t="str">
        <f t="shared" ca="1" si="111"/>
        <v/>
      </c>
      <c r="HJ152" s="49"/>
      <c r="HK152" s="49"/>
      <c r="HL152" s="49"/>
      <c r="HM152" s="49"/>
      <c r="HP152" s="161">
        <v>147</v>
      </c>
      <c r="HQ152" s="163" t="str">
        <f t="shared" si="122"/>
        <v>,-147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2" s="164" t="str">
        <f t="shared" si="123"/>
        <v>,-147,2,98,70,68,67,66,65,60,63,64,62,61,158,156,157,177,161,160,162,176,175,174,163,164,172,173,140,141,145,146,1,137,138,139,153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52" s="105" t="str">
        <f t="shared" si="124"/>
        <v>147,2,98,70,68,67,66,65,60,63,64,62,61,158,156,157,177,161,160,162,176,175,174,163,164,172,173,140,141,145,146,1,137,138,139,153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52" s="143" t="str">
        <v>1199990.04,2.5,0</v>
      </c>
      <c r="HU152" s="161">
        <f t="shared" si="112"/>
        <v>11</v>
      </c>
      <c r="HV152" s="161">
        <f t="shared" si="113"/>
        <v>15</v>
      </c>
      <c r="HW152" s="161">
        <f t="shared" si="114"/>
        <v>1199990.04</v>
      </c>
      <c r="HX152" s="161">
        <f t="shared" si="115"/>
        <v>2.5</v>
      </c>
      <c r="HY152" s="161">
        <f t="shared" si="116"/>
        <v>0</v>
      </c>
      <c r="HZ152" s="161">
        <f t="shared" si="117"/>
        <v>1199990.04</v>
      </c>
      <c r="IA152" s="174">
        <f t="shared" si="125"/>
        <v>99999</v>
      </c>
      <c r="IB152" s="173">
        <f t="shared" si="126"/>
        <v>99999</v>
      </c>
      <c r="IC152" s="56" t="e">
        <f t="shared" si="127"/>
        <v>#VALUE!</v>
      </c>
      <c r="ID152" s="167" t="str">
        <f t="shared" si="128"/>
        <v>-</v>
      </c>
      <c r="IE152" s="186" t="str">
        <f t="shared" si="129"/>
        <v>-</v>
      </c>
      <c r="IJ152" s="121">
        <f t="shared" si="118"/>
        <v>99999</v>
      </c>
      <c r="IK152" s="1">
        <f t="shared" si="119"/>
        <v>99999</v>
      </c>
      <c r="IL152" s="56" t="str">
        <f t="shared" si="120"/>
        <v>-</v>
      </c>
    </row>
    <row r="153" spans="1:246" ht="16" thickBot="1" x14ac:dyDescent="0.25">
      <c r="A153" s="64"/>
      <c r="B153" s="1">
        <v>148</v>
      </c>
      <c r="K153" s="9">
        <v>147</v>
      </c>
      <c r="L153" s="3">
        <v>147</v>
      </c>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1"/>
      <c r="BZ153" s="281"/>
      <c r="CA153" s="281"/>
      <c r="CB153" s="281"/>
      <c r="CC153" s="281"/>
      <c r="CD153" s="281"/>
      <c r="CE153" s="281"/>
      <c r="CF153" s="281"/>
      <c r="CG153" s="281"/>
      <c r="CH153" s="281"/>
      <c r="CI153" s="281"/>
      <c r="CJ153" s="281"/>
      <c r="CK153" s="281"/>
      <c r="CL153" s="281"/>
      <c r="CM153" s="281"/>
      <c r="CN153" s="281"/>
      <c r="CO153" s="281"/>
      <c r="CP153" s="281"/>
      <c r="CQ153" s="281"/>
      <c r="CR153" s="281"/>
      <c r="CS153" s="281"/>
      <c r="CT153" s="281"/>
      <c r="CU153" s="281"/>
      <c r="CV153" s="281"/>
      <c r="CW153" s="281"/>
      <c r="CX153" s="281"/>
      <c r="CY153" s="281"/>
      <c r="CZ153" s="281"/>
      <c r="DA153" s="281"/>
      <c r="DB153" s="281"/>
      <c r="DC153" s="281"/>
      <c r="DD153" s="281"/>
      <c r="DE153" s="281"/>
      <c r="DF153" s="281"/>
      <c r="DG153" s="281"/>
      <c r="DH153" s="281"/>
      <c r="DI153" s="281"/>
      <c r="DJ153" s="281"/>
      <c r="DK153" s="281"/>
      <c r="DL153" s="281"/>
      <c r="DM153" s="281"/>
      <c r="DN153" s="281"/>
      <c r="DO153" s="281"/>
      <c r="DP153" s="281"/>
      <c r="DQ153" s="281"/>
      <c r="DR153" s="281"/>
      <c r="DS153" s="281"/>
      <c r="DT153" s="281"/>
      <c r="DU153" s="281"/>
      <c r="DV153" s="281"/>
      <c r="DW153" s="281"/>
      <c r="DX153" s="281"/>
      <c r="DY153" s="281"/>
      <c r="DZ153" s="281"/>
      <c r="EA153" s="281"/>
      <c r="EB153" s="281"/>
      <c r="EC153" s="281"/>
      <c r="ED153" s="281"/>
      <c r="EE153" s="281"/>
      <c r="EF153" s="281"/>
      <c r="EG153" s="281"/>
      <c r="EH153" s="281"/>
      <c r="EI153" s="281"/>
      <c r="EJ153" s="281"/>
      <c r="EK153" s="281"/>
      <c r="EL153" s="281"/>
      <c r="EM153" s="281"/>
      <c r="EN153" s="281"/>
      <c r="EO153" s="281"/>
      <c r="EP153" s="281"/>
      <c r="EQ153" s="281"/>
      <c r="ER153" s="281"/>
      <c r="ES153" s="281"/>
      <c r="ET153" s="281"/>
      <c r="EU153" s="281"/>
      <c r="EV153" s="281"/>
      <c r="EW153" s="281"/>
      <c r="EX153" s="281"/>
      <c r="EY153" s="9"/>
      <c r="EZ153" s="9"/>
      <c r="FA153" s="9"/>
      <c r="FB153" s="9"/>
      <c r="FC153" s="143"/>
      <c r="FD153" s="143" t="s">
        <v>17</v>
      </c>
      <c r="FE153" s="278"/>
      <c r="FF153" s="278"/>
      <c r="FG153" s="278"/>
      <c r="FH153" s="278"/>
      <c r="FI153" s="278"/>
      <c r="FJ153" s="278"/>
      <c r="FK153" s="278"/>
      <c r="FL153" s="278"/>
      <c r="FM153" s="278"/>
      <c r="FN153" s="278"/>
      <c r="FO153" s="278"/>
      <c r="FP153" s="278"/>
      <c r="FQ153" s="278"/>
      <c r="FR153" s="278"/>
      <c r="FS153" s="278"/>
      <c r="FT153" s="278"/>
      <c r="FU153" s="278"/>
      <c r="FV153" s="278"/>
      <c r="FW153" s="278"/>
      <c r="FX153" s="278"/>
      <c r="FY153" s="278"/>
      <c r="FZ153" s="278"/>
      <c r="GA153" s="278"/>
      <c r="GB153" s="278"/>
      <c r="GC153" s="278"/>
      <c r="GD153" s="278"/>
      <c r="GE153" s="278"/>
      <c r="GF153" s="278"/>
      <c r="GG153" s="278"/>
      <c r="GH153" s="278"/>
      <c r="GI153" s="150">
        <v>99999</v>
      </c>
      <c r="GJ153" s="150">
        <v>99999</v>
      </c>
      <c r="GK153" s="150">
        <v>99999</v>
      </c>
      <c r="GL153" s="48">
        <v>147</v>
      </c>
      <c r="GN153" s="99">
        <f t="shared" si="136"/>
        <v>502</v>
      </c>
      <c r="GO153" s="99">
        <f t="shared" si="133"/>
        <v>504</v>
      </c>
      <c r="GP153" s="50"/>
      <c r="GQ153" s="101" t="str">
        <f t="shared" si="135"/>
        <v>144</v>
      </c>
      <c r="GR153" s="104" t="str">
        <f t="shared" si="134"/>
        <v>143</v>
      </c>
      <c r="GS153" s="50">
        <f t="shared" si="130"/>
        <v>148</v>
      </c>
      <c r="GT153" s="7"/>
      <c r="GU15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26,130,136,135,150,151,149,148,144,100,143,142,171,170,169,168,167,166,165,159,155,154,31,24,23,45,33,49,46,44,43,53,48,47,41,40,42,39,38,</v>
      </c>
      <c r="GV153" s="241" t="str">
        <v>1199993.14,2.5,0</v>
      </c>
      <c r="GW153" s="101">
        <f t="shared" si="105"/>
        <v>11</v>
      </c>
      <c r="GX153" s="101">
        <f t="shared" si="106"/>
        <v>15</v>
      </c>
      <c r="GY153" s="167">
        <f t="shared" si="107"/>
        <v>1199993.1399999999</v>
      </c>
      <c r="GZ153" s="99">
        <f t="shared" si="108"/>
        <v>2.5</v>
      </c>
      <c r="HA153" s="99">
        <f t="shared" si="109"/>
        <v>0</v>
      </c>
      <c r="HB153" s="248" t="str">
        <f t="shared" si="110"/>
        <v>-</v>
      </c>
      <c r="HC153" s="49"/>
      <c r="HD153" s="246" t="str">
        <f t="shared" si="131"/>
        <v/>
      </c>
      <c r="HE153" s="50">
        <v>148</v>
      </c>
      <c r="HF153" s="173" t="str">
        <f t="shared" si="132"/>
        <v/>
      </c>
      <c r="HG153" s="101" t="str">
        <f t="shared" si="104"/>
        <v/>
      </c>
      <c r="HH153" s="267" t="str" cm="1">
        <f t="array" ref="HH153">IF(HE153&lt;=$HC$1-1,IF(HF153&lt;&gt;HF152,INDEX($M$6:$GK$185,1,HG153+1),INDEX($M$6:$GK$185,MIN(HG153,HG152)+1,MAX(HG153,HG152)+1))+IF(HF153&lt;&gt;HF154,INDEX($M$6:$GK$185,1,HG153+1),0),"")</f>
        <v/>
      </c>
      <c r="HI153" s="50" t="str">
        <f t="shared" ca="1" si="111"/>
        <v/>
      </c>
      <c r="HJ153" s="49"/>
      <c r="HK153" s="49"/>
      <c r="HL153" s="49"/>
      <c r="HM153" s="49"/>
      <c r="HP153" s="161">
        <v>148</v>
      </c>
      <c r="HQ153" s="163" t="str">
        <f t="shared" si="122"/>
        <v>,-148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3" s="164" t="str">
        <f t="shared" si="123"/>
        <v>,-148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1,144,143,142,171,170,169,168,167,166,165,159,155,154,31,24,23,45,33,49,46,44,43,53,48,47,41,40,42,39,38,</v>
      </c>
      <c r="HS153" s="105" t="str">
        <f t="shared" si="124"/>
        <v>148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1,144,143,142,171,170,169,168,167,166,165,159,155,154,31,24,23,45,33,49,46,44,43,53,48,47,41,40,42,39,38,</v>
      </c>
      <c r="HT153" s="143" t="str">
        <v>1299987,1.25,0</v>
      </c>
      <c r="HU153" s="161">
        <f t="shared" si="112"/>
        <v>8</v>
      </c>
      <c r="HV153" s="161">
        <f t="shared" si="113"/>
        <v>13</v>
      </c>
      <c r="HW153" s="161">
        <f t="shared" si="114"/>
        <v>1299987</v>
      </c>
      <c r="HX153" s="161">
        <f t="shared" si="115"/>
        <v>1.25</v>
      </c>
      <c r="HY153" s="161">
        <f t="shared" si="116"/>
        <v>0</v>
      </c>
      <c r="HZ153" s="161">
        <f t="shared" si="117"/>
        <v>1299987</v>
      </c>
      <c r="IA153" s="174">
        <f t="shared" si="125"/>
        <v>99999</v>
      </c>
      <c r="IB153" s="173">
        <f t="shared" si="126"/>
        <v>99999</v>
      </c>
      <c r="IC153" s="56" t="e">
        <f t="shared" si="127"/>
        <v>#VALUE!</v>
      </c>
      <c r="ID153" s="167" t="str">
        <f t="shared" si="128"/>
        <v>-</v>
      </c>
      <c r="IE153" s="186" t="str">
        <f t="shared" si="129"/>
        <v>-</v>
      </c>
      <c r="IJ153" s="121">
        <f t="shared" si="118"/>
        <v>99999</v>
      </c>
      <c r="IK153" s="1">
        <f t="shared" si="119"/>
        <v>99999</v>
      </c>
      <c r="IL153" s="56" t="str">
        <f t="shared" si="120"/>
        <v>-</v>
      </c>
    </row>
    <row r="154" spans="1:246" ht="16" thickBot="1" x14ac:dyDescent="0.25">
      <c r="A154" s="64"/>
      <c r="B154" s="1">
        <v>149</v>
      </c>
      <c r="K154" s="9">
        <v>148</v>
      </c>
      <c r="L154" s="3">
        <v>148</v>
      </c>
      <c r="AS154" s="281"/>
      <c r="AT154" s="281"/>
      <c r="AU154" s="281"/>
      <c r="AV154" s="281"/>
      <c r="AW154" s="281"/>
      <c r="AX154" s="281"/>
      <c r="AY154" s="281"/>
      <c r="AZ154" s="281"/>
      <c r="BA154" s="281"/>
      <c r="BB154" s="281"/>
      <c r="BC154" s="281"/>
      <c r="BD154" s="281"/>
      <c r="BE154" s="281"/>
      <c r="BF154" s="281"/>
      <c r="BG154" s="281"/>
      <c r="BH154" s="281"/>
      <c r="BI154" s="281"/>
      <c r="BJ154" s="281"/>
      <c r="BK154" s="281"/>
      <c r="BL154" s="281"/>
      <c r="BM154" s="281"/>
      <c r="BN154" s="281"/>
      <c r="BO154" s="281"/>
      <c r="BP154" s="281"/>
      <c r="BQ154" s="281"/>
      <c r="BR154" s="281"/>
      <c r="BS154" s="281"/>
      <c r="BT154" s="281"/>
      <c r="BU154" s="281"/>
      <c r="BV154" s="281"/>
      <c r="BW154" s="281"/>
      <c r="BX154" s="281"/>
      <c r="BY154" s="281"/>
      <c r="BZ154" s="281"/>
      <c r="CA154" s="281"/>
      <c r="CB154" s="281"/>
      <c r="CC154" s="281"/>
      <c r="CD154" s="281"/>
      <c r="CE154" s="281"/>
      <c r="CF154" s="281"/>
      <c r="CG154" s="281"/>
      <c r="CH154" s="281"/>
      <c r="CI154" s="281"/>
      <c r="CJ154" s="281"/>
      <c r="CK154" s="281"/>
      <c r="CL154" s="281"/>
      <c r="CM154" s="281"/>
      <c r="CN154" s="281"/>
      <c r="CO154" s="281"/>
      <c r="CP154" s="281"/>
      <c r="CQ154" s="281"/>
      <c r="CR154" s="281"/>
      <c r="CS154" s="281"/>
      <c r="CT154" s="281"/>
      <c r="CU154" s="281"/>
      <c r="CV154" s="281"/>
      <c r="CW154" s="281"/>
      <c r="CX154" s="281"/>
      <c r="CY154" s="281"/>
      <c r="CZ154" s="281"/>
      <c r="DA154" s="281"/>
      <c r="DB154" s="281"/>
      <c r="DC154" s="281"/>
      <c r="DD154" s="281"/>
      <c r="DE154" s="281"/>
      <c r="DF154" s="281"/>
      <c r="DG154" s="281"/>
      <c r="DH154" s="281"/>
      <c r="DI154" s="281"/>
      <c r="DJ154" s="281"/>
      <c r="DK154" s="281"/>
      <c r="DL154" s="281"/>
      <c r="DM154" s="281"/>
      <c r="DN154" s="281"/>
      <c r="DO154" s="281"/>
      <c r="DP154" s="281"/>
      <c r="DQ154" s="281"/>
      <c r="DR154" s="281"/>
      <c r="DS154" s="281"/>
      <c r="DT154" s="281"/>
      <c r="DU154" s="281"/>
      <c r="DV154" s="281"/>
      <c r="DW154" s="281"/>
      <c r="DX154" s="281"/>
      <c r="DY154" s="281"/>
      <c r="DZ154" s="281"/>
      <c r="EA154" s="281"/>
      <c r="EB154" s="281"/>
      <c r="EC154" s="281"/>
      <c r="ED154" s="281"/>
      <c r="EE154" s="281"/>
      <c r="EF154" s="281"/>
      <c r="EG154" s="281"/>
      <c r="EH154" s="281"/>
      <c r="EI154" s="281"/>
      <c r="EJ154" s="281"/>
      <c r="EK154" s="281"/>
      <c r="EL154" s="281"/>
      <c r="EM154" s="281"/>
      <c r="EN154" s="281"/>
      <c r="EO154" s="281"/>
      <c r="EP154" s="281"/>
      <c r="EQ154" s="281"/>
      <c r="ER154" s="281"/>
      <c r="ES154" s="281"/>
      <c r="ET154" s="281"/>
      <c r="EU154" s="281"/>
      <c r="EV154" s="281"/>
      <c r="EW154" s="281"/>
      <c r="EX154" s="281"/>
      <c r="EY154" s="9"/>
      <c r="EZ154" s="9"/>
      <c r="FA154" s="9"/>
      <c r="FB154" s="9"/>
      <c r="FC154" s="9"/>
      <c r="FD154" s="143"/>
      <c r="FE154" s="143" t="s">
        <v>17</v>
      </c>
      <c r="FF154" s="278"/>
      <c r="FG154" s="278"/>
      <c r="FH154" s="278"/>
      <c r="FI154" s="278"/>
      <c r="FJ154" s="278"/>
      <c r="FK154" s="278"/>
      <c r="FL154" s="278"/>
      <c r="FM154" s="278"/>
      <c r="FN154" s="278"/>
      <c r="FO154" s="278"/>
      <c r="FP154" s="278"/>
      <c r="FQ154" s="278"/>
      <c r="FR154" s="278"/>
      <c r="FS154" s="278"/>
      <c r="FT154" s="278"/>
      <c r="FU154" s="278"/>
      <c r="FV154" s="278"/>
      <c r="FW154" s="278"/>
      <c r="FX154" s="278"/>
      <c r="FY154" s="278"/>
      <c r="FZ154" s="278"/>
      <c r="GA154" s="278"/>
      <c r="GB154" s="278"/>
      <c r="GC154" s="278"/>
      <c r="GD154" s="278"/>
      <c r="GE154" s="278"/>
      <c r="GF154" s="278"/>
      <c r="GG154" s="278"/>
      <c r="GH154" s="278"/>
      <c r="GI154" s="150">
        <v>99999</v>
      </c>
      <c r="GJ154" s="150">
        <v>99999</v>
      </c>
      <c r="GK154" s="150">
        <v>99999</v>
      </c>
      <c r="GL154" s="48">
        <v>148</v>
      </c>
      <c r="GN154" s="99">
        <f t="shared" si="136"/>
        <v>506</v>
      </c>
      <c r="GO154" s="99">
        <f t="shared" si="133"/>
        <v>508</v>
      </c>
      <c r="GP154" s="50"/>
      <c r="GQ154" s="101" t="str">
        <f t="shared" si="135"/>
        <v>143</v>
      </c>
      <c r="GR154" s="104" t="str">
        <f t="shared" si="134"/>
        <v>142</v>
      </c>
      <c r="GS154" s="50">
        <f t="shared" si="130"/>
        <v>149</v>
      </c>
      <c r="GT154" s="7"/>
      <c r="GU15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26,130,136,135,150,151,149,148,144,143,100,142,171,170,169,168,167,166,165,159,155,154,31,24,23,45,33,49,46,44,43,53,48,47,41,40,42,39,38,</v>
      </c>
      <c r="GV154" s="241" t="str">
        <v>1199993.14,2.5,0</v>
      </c>
      <c r="GW154" s="101">
        <f t="shared" si="105"/>
        <v>11</v>
      </c>
      <c r="GX154" s="101">
        <f t="shared" si="106"/>
        <v>15</v>
      </c>
      <c r="GY154" s="167">
        <f t="shared" si="107"/>
        <v>1199993.1399999999</v>
      </c>
      <c r="GZ154" s="99">
        <f t="shared" si="108"/>
        <v>2.5</v>
      </c>
      <c r="HA154" s="99">
        <f t="shared" si="109"/>
        <v>0</v>
      </c>
      <c r="HB154" s="248" t="str">
        <f t="shared" si="110"/>
        <v>-</v>
      </c>
      <c r="HC154" s="49"/>
      <c r="HD154" s="246" t="str">
        <f t="shared" si="131"/>
        <v/>
      </c>
      <c r="HE154" s="50">
        <v>149</v>
      </c>
      <c r="HF154" s="173" t="str">
        <f t="shared" si="132"/>
        <v/>
      </c>
      <c r="HG154" s="101" t="str">
        <f t="shared" si="104"/>
        <v/>
      </c>
      <c r="HH154" s="267" t="str" cm="1">
        <f t="array" ref="HH154">IF(HE154&lt;=$HC$1-1,IF(HF154&lt;&gt;HF153,INDEX($M$6:$GK$185,1,HG154+1),INDEX($M$6:$GK$185,MIN(HG154,HG153)+1,MAX(HG154,HG153)+1))+IF(HF154&lt;&gt;HF155,INDEX($M$6:$GK$185,1,HG154+1),0),"")</f>
        <v/>
      </c>
      <c r="HI154" s="50" t="str">
        <f t="shared" ca="1" si="111"/>
        <v/>
      </c>
      <c r="HJ154" s="49"/>
      <c r="HK154" s="49"/>
      <c r="HL154" s="49"/>
      <c r="HM154" s="49"/>
      <c r="HP154" s="161">
        <v>149</v>
      </c>
      <c r="HQ154" s="163" t="str">
        <f t="shared" si="122"/>
        <v>,-149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4" s="164" t="str">
        <f t="shared" si="123"/>
        <v>,-149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1,148,144,143,142,171,170,169,168,167,166,165,159,155,154,31,24,23,45,33,49,46,44,43,53,48,47,41,40,42,39,38,</v>
      </c>
      <c r="HS154" s="105" t="str">
        <f t="shared" si="124"/>
        <v>149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1,148,144,143,142,171,170,169,168,167,166,165,159,155,154,31,24,23,45,33,49,46,44,43,53,48,47,41,40,42,39,38,</v>
      </c>
      <c r="HT154" s="143" t="str">
        <v>1299987,1.25,0</v>
      </c>
      <c r="HU154" s="161">
        <f t="shared" si="112"/>
        <v>8</v>
      </c>
      <c r="HV154" s="161">
        <f t="shared" si="113"/>
        <v>13</v>
      </c>
      <c r="HW154" s="161">
        <f t="shared" si="114"/>
        <v>1299987</v>
      </c>
      <c r="HX154" s="161">
        <f t="shared" si="115"/>
        <v>1.25</v>
      </c>
      <c r="HY154" s="161">
        <f t="shared" si="116"/>
        <v>0</v>
      </c>
      <c r="HZ154" s="161">
        <f t="shared" si="117"/>
        <v>1299987</v>
      </c>
      <c r="IA154" s="174">
        <f t="shared" si="125"/>
        <v>99999</v>
      </c>
      <c r="IB154" s="173">
        <f t="shared" si="126"/>
        <v>99999</v>
      </c>
      <c r="IC154" s="56" t="e">
        <f t="shared" si="127"/>
        <v>#VALUE!</v>
      </c>
      <c r="ID154" s="167" t="str">
        <f t="shared" si="128"/>
        <v>-</v>
      </c>
      <c r="IE154" s="186" t="str">
        <f t="shared" si="129"/>
        <v>-</v>
      </c>
      <c r="IJ154" s="121">
        <f t="shared" si="118"/>
        <v>99999</v>
      </c>
      <c r="IK154" s="1">
        <f t="shared" si="119"/>
        <v>99999</v>
      </c>
      <c r="IL154" s="56" t="str">
        <f t="shared" si="120"/>
        <v>-</v>
      </c>
    </row>
    <row r="155" spans="1:246" ht="16" thickBot="1" x14ac:dyDescent="0.25">
      <c r="A155" s="64"/>
      <c r="B155" s="1">
        <v>150</v>
      </c>
      <c r="K155" s="9">
        <v>149</v>
      </c>
      <c r="L155" s="3">
        <v>149</v>
      </c>
      <c r="AS155" s="281"/>
      <c r="AT155" s="281"/>
      <c r="AU155" s="281"/>
      <c r="AV155" s="281"/>
      <c r="AW155" s="281"/>
      <c r="AX155" s="281"/>
      <c r="AY155" s="281"/>
      <c r="AZ155" s="281"/>
      <c r="BA155" s="281"/>
      <c r="BB155" s="281"/>
      <c r="BC155" s="281"/>
      <c r="BD155" s="281"/>
      <c r="BE155" s="281"/>
      <c r="BF155" s="281"/>
      <c r="BG155" s="281"/>
      <c r="BH155" s="281"/>
      <c r="BI155" s="281"/>
      <c r="BJ155" s="281"/>
      <c r="BK155" s="281"/>
      <c r="BL155" s="281"/>
      <c r="BM155" s="281"/>
      <c r="BN155" s="281"/>
      <c r="BO155" s="281"/>
      <c r="BP155" s="281"/>
      <c r="BQ155" s="281"/>
      <c r="BR155" s="281"/>
      <c r="BS155" s="281"/>
      <c r="BT155" s="281"/>
      <c r="BU155" s="281"/>
      <c r="BV155" s="281"/>
      <c r="BW155" s="281"/>
      <c r="BX155" s="281"/>
      <c r="BY155" s="281"/>
      <c r="BZ155" s="281"/>
      <c r="CA155" s="281"/>
      <c r="CB155" s="281"/>
      <c r="CC155" s="281"/>
      <c r="CD155" s="281"/>
      <c r="CE155" s="281"/>
      <c r="CF155" s="281"/>
      <c r="CG155" s="281"/>
      <c r="CH155" s="281"/>
      <c r="CI155" s="281"/>
      <c r="CJ155" s="281"/>
      <c r="CK155" s="281"/>
      <c r="CL155" s="281"/>
      <c r="CM155" s="281"/>
      <c r="CN155" s="281"/>
      <c r="CO155" s="281"/>
      <c r="CP155" s="281"/>
      <c r="CQ155" s="281"/>
      <c r="CR155" s="281"/>
      <c r="CS155" s="281"/>
      <c r="CT155" s="281"/>
      <c r="CU155" s="281"/>
      <c r="CV155" s="281"/>
      <c r="CW155" s="281"/>
      <c r="CX155" s="281"/>
      <c r="CY155" s="281"/>
      <c r="CZ155" s="281"/>
      <c r="DA155" s="281"/>
      <c r="DB155" s="281"/>
      <c r="DC155" s="281"/>
      <c r="DD155" s="281"/>
      <c r="DE155" s="281"/>
      <c r="DF155" s="281"/>
      <c r="DG155" s="281"/>
      <c r="DH155" s="281"/>
      <c r="DI155" s="281"/>
      <c r="DJ155" s="281"/>
      <c r="DK155" s="281"/>
      <c r="DL155" s="281"/>
      <c r="DM155" s="281"/>
      <c r="DN155" s="281"/>
      <c r="DO155" s="281"/>
      <c r="DP155" s="281"/>
      <c r="DQ155" s="281"/>
      <c r="DR155" s="281"/>
      <c r="DS155" s="281"/>
      <c r="DT155" s="281"/>
      <c r="DU155" s="281"/>
      <c r="DV155" s="281"/>
      <c r="DW155" s="281"/>
      <c r="DX155" s="281"/>
      <c r="DY155" s="281"/>
      <c r="DZ155" s="281"/>
      <c r="EA155" s="281"/>
      <c r="EB155" s="281"/>
      <c r="EC155" s="281"/>
      <c r="ED155" s="281"/>
      <c r="EE155" s="281"/>
      <c r="EF155" s="281"/>
      <c r="EG155" s="281"/>
      <c r="EH155" s="281"/>
      <c r="EI155" s="281"/>
      <c r="EJ155" s="281"/>
      <c r="EK155" s="281"/>
      <c r="EL155" s="281"/>
      <c r="EM155" s="281"/>
      <c r="EN155" s="281"/>
      <c r="EO155" s="281"/>
      <c r="EP155" s="281"/>
      <c r="EQ155" s="281"/>
      <c r="ER155" s="281"/>
      <c r="ES155" s="281"/>
      <c r="ET155" s="281"/>
      <c r="EU155" s="281"/>
      <c r="EV155" s="281"/>
      <c r="EW155" s="281"/>
      <c r="EX155" s="281"/>
      <c r="EY155" s="9"/>
      <c r="EZ155" s="9"/>
      <c r="FA155" s="9"/>
      <c r="FB155" s="9"/>
      <c r="FC155" s="9"/>
      <c r="FD155" s="9"/>
      <c r="FE155" s="143"/>
      <c r="FF155" s="143" t="s">
        <v>17</v>
      </c>
      <c r="FG155" s="278"/>
      <c r="FH155" s="278"/>
      <c r="FI155" s="278"/>
      <c r="FJ155" s="278"/>
      <c r="FK155" s="278"/>
      <c r="FL155" s="278"/>
      <c r="FM155" s="278"/>
      <c r="FN155" s="278"/>
      <c r="FO155" s="278"/>
      <c r="FP155" s="278"/>
      <c r="FQ155" s="278"/>
      <c r="FR155" s="278"/>
      <c r="FS155" s="278"/>
      <c r="FT155" s="278"/>
      <c r="FU155" s="278"/>
      <c r="FV155" s="278"/>
      <c r="FW155" s="278"/>
      <c r="FX155" s="278"/>
      <c r="FY155" s="278"/>
      <c r="FZ155" s="278"/>
      <c r="GA155" s="278"/>
      <c r="GB155" s="278"/>
      <c r="GC155" s="278"/>
      <c r="GD155" s="278"/>
      <c r="GE155" s="278"/>
      <c r="GF155" s="278"/>
      <c r="GG155" s="278"/>
      <c r="GH155" s="278"/>
      <c r="GI155" s="150">
        <v>99999</v>
      </c>
      <c r="GJ155" s="150">
        <v>99999</v>
      </c>
      <c r="GK155" s="150">
        <v>99999</v>
      </c>
      <c r="GL155" s="48">
        <v>149</v>
      </c>
      <c r="GN155" s="99">
        <f t="shared" si="136"/>
        <v>510</v>
      </c>
      <c r="GO155" s="99">
        <f t="shared" si="133"/>
        <v>512</v>
      </c>
      <c r="GP155" s="50"/>
      <c r="GQ155" s="101" t="str">
        <f t="shared" si="135"/>
        <v>142</v>
      </c>
      <c r="GR155" s="104" t="str">
        <f t="shared" si="134"/>
        <v>171</v>
      </c>
      <c r="GS155" s="50">
        <f t="shared" si="130"/>
        <v>150</v>
      </c>
      <c r="GT155" s="7"/>
      <c r="GU15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26,130,136,135,150,151,149,148,144,143,142,100,171,170,169,168,167,166,165,159,155,154,31,24,23,45,33,49,46,44,43,53,48,47,41,40,42,39,38,</v>
      </c>
      <c r="GV155" s="241" t="str">
        <v>1199993.14,2.5,0</v>
      </c>
      <c r="GW155" s="101">
        <f t="shared" si="105"/>
        <v>11</v>
      </c>
      <c r="GX155" s="101">
        <f t="shared" si="106"/>
        <v>15</v>
      </c>
      <c r="GY155" s="167">
        <f t="shared" si="107"/>
        <v>1199993.1399999999</v>
      </c>
      <c r="GZ155" s="99">
        <f t="shared" si="108"/>
        <v>2.5</v>
      </c>
      <c r="HA155" s="99">
        <f t="shared" si="109"/>
        <v>0</v>
      </c>
      <c r="HB155" s="248" t="str">
        <f t="shared" si="110"/>
        <v>-</v>
      </c>
      <c r="HC155" s="49"/>
      <c r="HD155" s="246" t="str">
        <f t="shared" si="131"/>
        <v/>
      </c>
      <c r="HE155" s="50">
        <v>150</v>
      </c>
      <c r="HF155" s="173" t="str">
        <f t="shared" si="132"/>
        <v/>
      </c>
      <c r="HG155" s="101" t="str">
        <f t="shared" si="104"/>
        <v/>
      </c>
      <c r="HH155" s="267" t="str" cm="1">
        <f t="array" ref="HH155">IF(HE155&lt;=$HC$1-1,IF(HF155&lt;&gt;HF154,INDEX($M$6:$GK$185,1,HG155+1),INDEX($M$6:$GK$185,MIN(HG155,HG154)+1,MAX(HG155,HG154)+1))+IF(HF155&lt;&gt;HF156,INDEX($M$6:$GK$185,1,HG155+1),0),"")</f>
        <v/>
      </c>
      <c r="HI155" s="50" t="str">
        <f t="shared" ca="1" si="111"/>
        <v/>
      </c>
      <c r="HJ155" s="49"/>
      <c r="HK155" s="49"/>
      <c r="HL155" s="49"/>
      <c r="HM155" s="49"/>
      <c r="HP155" s="161">
        <v>150</v>
      </c>
      <c r="HQ155" s="163" t="str">
        <f t="shared" si="122"/>
        <v>,-150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5" s="164" t="str">
        <f t="shared" si="123"/>
        <v>,-150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1,151,149,148,144,143,142,171,170,169,168,167,166,165,159,155,154,31,24,23,45,33,49,46,44,43,53,48,47,41,40,42,39,38,</v>
      </c>
      <c r="HS155" s="105" t="str">
        <f t="shared" si="124"/>
        <v>150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1,151,149,148,144,143,142,171,170,169,168,167,166,165,159,155,154,31,24,23,45,33,49,46,44,43,53,48,47,41,40,42,39,38,</v>
      </c>
      <c r="HT155" s="143" t="str">
        <v>1299987,1.25,0</v>
      </c>
      <c r="HU155" s="161">
        <f t="shared" si="112"/>
        <v>8</v>
      </c>
      <c r="HV155" s="161">
        <f t="shared" si="113"/>
        <v>13</v>
      </c>
      <c r="HW155" s="161">
        <f t="shared" si="114"/>
        <v>1299987</v>
      </c>
      <c r="HX155" s="161">
        <f t="shared" si="115"/>
        <v>1.25</v>
      </c>
      <c r="HY155" s="161">
        <f t="shared" si="116"/>
        <v>0</v>
      </c>
      <c r="HZ155" s="161">
        <f t="shared" si="117"/>
        <v>1299987</v>
      </c>
      <c r="IA155" s="174">
        <f t="shared" si="125"/>
        <v>99999</v>
      </c>
      <c r="IB155" s="173">
        <f t="shared" si="126"/>
        <v>99999</v>
      </c>
      <c r="IC155" s="56" t="e">
        <f t="shared" si="127"/>
        <v>#VALUE!</v>
      </c>
      <c r="ID155" s="167" t="str">
        <f t="shared" si="128"/>
        <v>-</v>
      </c>
      <c r="IE155" s="186" t="str">
        <f t="shared" si="129"/>
        <v>-</v>
      </c>
      <c r="IJ155" s="121">
        <f t="shared" si="118"/>
        <v>99999</v>
      </c>
      <c r="IK155" s="1">
        <f t="shared" si="119"/>
        <v>99999</v>
      </c>
      <c r="IL155" s="56" t="str">
        <f t="shared" si="120"/>
        <v>-</v>
      </c>
    </row>
    <row r="156" spans="1:246" ht="16" thickBot="1" x14ac:dyDescent="0.25">
      <c r="A156" s="64"/>
      <c r="B156" s="1">
        <v>151</v>
      </c>
      <c r="K156" s="9">
        <v>150</v>
      </c>
      <c r="L156" s="3">
        <v>150</v>
      </c>
      <c r="AS156" s="281"/>
      <c r="AT156" s="281"/>
      <c r="AU156" s="281"/>
      <c r="AV156" s="281"/>
      <c r="AW156" s="281"/>
      <c r="AX156" s="281"/>
      <c r="AY156" s="281"/>
      <c r="AZ156" s="281"/>
      <c r="BA156" s="281"/>
      <c r="BB156" s="281"/>
      <c r="BC156" s="281"/>
      <c r="BD156" s="281"/>
      <c r="BE156" s="281"/>
      <c r="BF156" s="281"/>
      <c r="BG156" s="281"/>
      <c r="BH156" s="281"/>
      <c r="BI156" s="281"/>
      <c r="BJ156" s="281"/>
      <c r="BK156" s="281"/>
      <c r="BL156" s="281"/>
      <c r="BM156" s="281"/>
      <c r="BN156" s="281"/>
      <c r="BO156" s="281"/>
      <c r="BP156" s="281"/>
      <c r="BQ156" s="281"/>
      <c r="BR156" s="281"/>
      <c r="BS156" s="281"/>
      <c r="BT156" s="281"/>
      <c r="BU156" s="281"/>
      <c r="BV156" s="281"/>
      <c r="BW156" s="281"/>
      <c r="BX156" s="281"/>
      <c r="BY156" s="281"/>
      <c r="BZ156" s="281"/>
      <c r="CA156" s="281"/>
      <c r="CB156" s="281"/>
      <c r="CC156" s="281"/>
      <c r="CD156" s="281"/>
      <c r="CE156" s="281"/>
      <c r="CF156" s="281"/>
      <c r="CG156" s="281"/>
      <c r="CH156" s="281"/>
      <c r="CI156" s="281"/>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81"/>
      <c r="DE156" s="281"/>
      <c r="DF156" s="281"/>
      <c r="DG156" s="281"/>
      <c r="DH156" s="281"/>
      <c r="DI156" s="281"/>
      <c r="DJ156" s="281"/>
      <c r="DK156" s="281"/>
      <c r="DL156" s="281"/>
      <c r="DM156" s="281"/>
      <c r="DN156" s="281"/>
      <c r="DO156" s="281"/>
      <c r="DP156" s="281"/>
      <c r="DQ156" s="281"/>
      <c r="DR156" s="281"/>
      <c r="DS156" s="281"/>
      <c r="DT156" s="281"/>
      <c r="DU156" s="281"/>
      <c r="DV156" s="281"/>
      <c r="DW156" s="281"/>
      <c r="DX156" s="281"/>
      <c r="DY156" s="281"/>
      <c r="DZ156" s="281"/>
      <c r="EA156" s="281"/>
      <c r="EB156" s="281"/>
      <c r="EC156" s="281"/>
      <c r="ED156" s="281"/>
      <c r="EE156" s="281"/>
      <c r="EF156" s="281"/>
      <c r="EG156" s="281"/>
      <c r="EH156" s="281"/>
      <c r="EI156" s="281"/>
      <c r="EJ156" s="281"/>
      <c r="EK156" s="281"/>
      <c r="EL156" s="281"/>
      <c r="EM156" s="281"/>
      <c r="EN156" s="281"/>
      <c r="EO156" s="281"/>
      <c r="EP156" s="281"/>
      <c r="EQ156" s="281"/>
      <c r="ER156" s="281"/>
      <c r="ES156" s="281"/>
      <c r="ET156" s="281"/>
      <c r="EU156" s="281"/>
      <c r="EV156" s="281"/>
      <c r="EW156" s="281"/>
      <c r="EX156" s="281"/>
      <c r="EY156" s="9"/>
      <c r="EZ156" s="9"/>
      <c r="FA156" s="9"/>
      <c r="FB156" s="9"/>
      <c r="FC156" s="9"/>
      <c r="FD156" s="9"/>
      <c r="FE156" s="9"/>
      <c r="FF156" s="143"/>
      <c r="FG156" s="143" t="s">
        <v>17</v>
      </c>
      <c r="FH156" s="278"/>
      <c r="FI156" s="278"/>
      <c r="FJ156" s="278"/>
      <c r="FK156" s="278"/>
      <c r="FL156" s="278"/>
      <c r="FM156" s="278"/>
      <c r="FN156" s="278"/>
      <c r="FO156" s="278"/>
      <c r="FP156" s="278"/>
      <c r="FQ156" s="278"/>
      <c r="FR156" s="278"/>
      <c r="FS156" s="278"/>
      <c r="FT156" s="278"/>
      <c r="FU156" s="278"/>
      <c r="FV156" s="278"/>
      <c r="FW156" s="278"/>
      <c r="FX156" s="278"/>
      <c r="FY156" s="278"/>
      <c r="FZ156" s="278"/>
      <c r="GA156" s="278"/>
      <c r="GB156" s="278"/>
      <c r="GC156" s="278"/>
      <c r="GD156" s="278"/>
      <c r="GE156" s="278"/>
      <c r="GF156" s="278"/>
      <c r="GG156" s="278"/>
      <c r="GH156" s="278"/>
      <c r="GI156" s="150">
        <v>99999</v>
      </c>
      <c r="GJ156" s="150">
        <v>99999</v>
      </c>
      <c r="GK156" s="150">
        <v>99999</v>
      </c>
      <c r="GL156" s="48">
        <v>150</v>
      </c>
      <c r="GN156" s="99">
        <f t="shared" si="136"/>
        <v>514</v>
      </c>
      <c r="GO156" s="99">
        <f t="shared" si="133"/>
        <v>516</v>
      </c>
      <c r="GP156" s="50"/>
      <c r="GQ156" s="101" t="str">
        <f t="shared" si="135"/>
        <v>171</v>
      </c>
      <c r="GR156" s="104" t="str">
        <f t="shared" si="134"/>
        <v>170</v>
      </c>
      <c r="GS156" s="50">
        <f t="shared" si="130"/>
        <v>151</v>
      </c>
      <c r="GT156" s="7"/>
      <c r="GU15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26,130,136,135,150,151,149,148,144,143,142,171,100,170,169,168,167,166,165,159,155,154,31,24,23,45,33,49,46,44,43,53,48,47,41,40,42,39,38,</v>
      </c>
      <c r="GV156" s="241" t="str">
        <v>1199993.14,2.5,0</v>
      </c>
      <c r="GW156" s="101">
        <f t="shared" si="105"/>
        <v>11</v>
      </c>
      <c r="GX156" s="101">
        <f t="shared" si="106"/>
        <v>15</v>
      </c>
      <c r="GY156" s="167">
        <f t="shared" si="107"/>
        <v>1199993.1399999999</v>
      </c>
      <c r="GZ156" s="99">
        <f t="shared" si="108"/>
        <v>2.5</v>
      </c>
      <c r="HA156" s="99">
        <f t="shared" si="109"/>
        <v>0</v>
      </c>
      <c r="HB156" s="248" t="str">
        <f t="shared" si="110"/>
        <v>-</v>
      </c>
      <c r="HC156" s="49"/>
      <c r="HD156" s="246" t="str">
        <f t="shared" si="131"/>
        <v/>
      </c>
      <c r="HE156" s="50">
        <v>151</v>
      </c>
      <c r="HF156" s="173" t="str">
        <f t="shared" si="132"/>
        <v/>
      </c>
      <c r="HG156" s="101" t="str">
        <f t="shared" si="104"/>
        <v/>
      </c>
      <c r="HH156" s="267" t="str" cm="1">
        <f t="array" ref="HH156">IF(HE156&lt;=$HC$1-1,IF(HF156&lt;&gt;HF155,INDEX($M$6:$GK$185,1,HG156+1),INDEX($M$6:$GK$185,MIN(HG156,HG155)+1,MAX(HG156,HG155)+1))+IF(HF156&lt;&gt;HF157,INDEX($M$6:$GK$185,1,HG156+1),0),"")</f>
        <v/>
      </c>
      <c r="HI156" s="50" t="str">
        <f t="shared" ca="1" si="111"/>
        <v/>
      </c>
      <c r="HJ156" s="49"/>
      <c r="HK156" s="49"/>
      <c r="HL156" s="49"/>
      <c r="HM156" s="49"/>
      <c r="HP156" s="161">
        <v>151</v>
      </c>
      <c r="HQ156" s="163" t="str">
        <f t="shared" si="122"/>
        <v>,-151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6" s="164" t="str">
        <f t="shared" si="123"/>
        <v>,-151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1,149,148,144,143,142,171,170,169,168,167,166,165,159,155,154,31,24,23,45,33,49,46,44,43,53,48,47,41,40,42,39,38,</v>
      </c>
      <c r="HS156" s="105" t="str">
        <f t="shared" si="124"/>
        <v>151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1,149,148,144,143,142,171,170,169,168,167,166,165,159,155,154,31,24,23,45,33,49,46,44,43,53,48,47,41,40,42,39,38,</v>
      </c>
      <c r="HT156" s="143" t="str">
        <v>1299987,1.25,0</v>
      </c>
      <c r="HU156" s="161">
        <f t="shared" si="112"/>
        <v>8</v>
      </c>
      <c r="HV156" s="161">
        <f t="shared" si="113"/>
        <v>13</v>
      </c>
      <c r="HW156" s="161">
        <f t="shared" si="114"/>
        <v>1299987</v>
      </c>
      <c r="HX156" s="161">
        <f t="shared" si="115"/>
        <v>1.25</v>
      </c>
      <c r="HY156" s="161">
        <f t="shared" si="116"/>
        <v>0</v>
      </c>
      <c r="HZ156" s="161">
        <f t="shared" si="117"/>
        <v>1299987</v>
      </c>
      <c r="IA156" s="174">
        <f t="shared" si="125"/>
        <v>99999</v>
      </c>
      <c r="IB156" s="173">
        <f t="shared" si="126"/>
        <v>99999</v>
      </c>
      <c r="IC156" s="56" t="e">
        <f t="shared" si="127"/>
        <v>#VALUE!</v>
      </c>
      <c r="ID156" s="167" t="str">
        <f t="shared" si="128"/>
        <v>-</v>
      </c>
      <c r="IE156" s="186" t="str">
        <f t="shared" si="129"/>
        <v>-</v>
      </c>
      <c r="IJ156" s="121">
        <f t="shared" si="118"/>
        <v>99999</v>
      </c>
      <c r="IK156" s="1">
        <f t="shared" si="119"/>
        <v>99999</v>
      </c>
      <c r="IL156" s="56" t="str">
        <f t="shared" si="120"/>
        <v>-</v>
      </c>
    </row>
    <row r="157" spans="1:246" ht="16" thickBot="1" x14ac:dyDescent="0.25">
      <c r="A157" s="64"/>
      <c r="B157" s="1">
        <v>152</v>
      </c>
      <c r="K157" s="9">
        <v>151</v>
      </c>
      <c r="L157" s="3">
        <v>151</v>
      </c>
      <c r="AS157" s="281"/>
      <c r="AT157" s="281"/>
      <c r="AU157" s="281"/>
      <c r="AV157" s="281"/>
      <c r="AW157" s="281"/>
      <c r="AX157" s="281"/>
      <c r="AY157" s="281"/>
      <c r="AZ157" s="281"/>
      <c r="BA157" s="281"/>
      <c r="BB157" s="281"/>
      <c r="BC157" s="281"/>
      <c r="BD157" s="281"/>
      <c r="BE157" s="281"/>
      <c r="BF157" s="281"/>
      <c r="BG157" s="281"/>
      <c r="BH157" s="281"/>
      <c r="BI157" s="281"/>
      <c r="BJ157" s="281"/>
      <c r="BK157" s="281"/>
      <c r="BL157" s="281"/>
      <c r="BM157" s="281"/>
      <c r="BN157" s="281"/>
      <c r="BO157" s="281"/>
      <c r="BP157" s="281"/>
      <c r="BQ157" s="281"/>
      <c r="BR157" s="281"/>
      <c r="BS157" s="281"/>
      <c r="BT157" s="281"/>
      <c r="BU157" s="281"/>
      <c r="BV157" s="281"/>
      <c r="BW157" s="281"/>
      <c r="BX157" s="281"/>
      <c r="BY157" s="281"/>
      <c r="BZ157" s="281"/>
      <c r="CA157" s="281"/>
      <c r="CB157" s="281"/>
      <c r="CC157" s="281"/>
      <c r="CD157" s="281"/>
      <c r="CE157" s="281"/>
      <c r="CF157" s="281"/>
      <c r="CG157" s="281"/>
      <c r="CH157" s="281"/>
      <c r="CI157" s="281"/>
      <c r="CJ157" s="281"/>
      <c r="CK157" s="281"/>
      <c r="CL157" s="281"/>
      <c r="CM157" s="281"/>
      <c r="CN157" s="281"/>
      <c r="CO157" s="281"/>
      <c r="CP157" s="281"/>
      <c r="CQ157" s="281"/>
      <c r="CR157" s="281"/>
      <c r="CS157" s="281"/>
      <c r="CT157" s="281"/>
      <c r="CU157" s="281"/>
      <c r="CV157" s="281"/>
      <c r="CW157" s="281"/>
      <c r="CX157" s="281"/>
      <c r="CY157" s="281"/>
      <c r="CZ157" s="281"/>
      <c r="DA157" s="281"/>
      <c r="DB157" s="281"/>
      <c r="DC157" s="281"/>
      <c r="DD157" s="281"/>
      <c r="DE157" s="281"/>
      <c r="DF157" s="281"/>
      <c r="DG157" s="281"/>
      <c r="DH157" s="281"/>
      <c r="DI157" s="281"/>
      <c r="DJ157" s="281"/>
      <c r="DK157" s="281"/>
      <c r="DL157" s="281"/>
      <c r="DM157" s="281"/>
      <c r="DN157" s="281"/>
      <c r="DO157" s="281"/>
      <c r="DP157" s="281"/>
      <c r="DQ157" s="281"/>
      <c r="DR157" s="281"/>
      <c r="DS157" s="281"/>
      <c r="DT157" s="281"/>
      <c r="DU157" s="281"/>
      <c r="DV157" s="281"/>
      <c r="DW157" s="281"/>
      <c r="DX157" s="281"/>
      <c r="DY157" s="281"/>
      <c r="DZ157" s="281"/>
      <c r="EA157" s="281"/>
      <c r="EB157" s="281"/>
      <c r="EC157" s="281"/>
      <c r="ED157" s="281"/>
      <c r="EE157" s="281"/>
      <c r="EF157" s="281"/>
      <c r="EG157" s="281"/>
      <c r="EH157" s="281"/>
      <c r="EI157" s="281"/>
      <c r="EJ157" s="281"/>
      <c r="EK157" s="281"/>
      <c r="EL157" s="281"/>
      <c r="EM157" s="281"/>
      <c r="EN157" s="281"/>
      <c r="EO157" s="281"/>
      <c r="EP157" s="281"/>
      <c r="EQ157" s="281"/>
      <c r="ER157" s="281"/>
      <c r="ES157" s="281"/>
      <c r="ET157" s="281"/>
      <c r="EU157" s="281"/>
      <c r="EV157" s="281"/>
      <c r="EW157" s="281"/>
      <c r="EX157" s="281"/>
      <c r="EY157" s="9"/>
      <c r="EZ157" s="9"/>
      <c r="FA157" s="9"/>
      <c r="FB157" s="9"/>
      <c r="FC157" s="9"/>
      <c r="FD157" s="9"/>
      <c r="FE157" s="9"/>
      <c r="FF157" s="9"/>
      <c r="FG157" s="143"/>
      <c r="FH157" s="143" t="s">
        <v>17</v>
      </c>
      <c r="FI157" s="278"/>
      <c r="FJ157" s="278"/>
      <c r="FK157" s="278"/>
      <c r="FL157" s="278"/>
      <c r="FM157" s="278"/>
      <c r="FN157" s="278"/>
      <c r="FO157" s="278"/>
      <c r="FP157" s="278"/>
      <c r="FQ157" s="278"/>
      <c r="FR157" s="278"/>
      <c r="FS157" s="278"/>
      <c r="FT157" s="278"/>
      <c r="FU157" s="278"/>
      <c r="FV157" s="278"/>
      <c r="FW157" s="278"/>
      <c r="FX157" s="278"/>
      <c r="FY157" s="278"/>
      <c r="FZ157" s="278"/>
      <c r="GA157" s="278"/>
      <c r="GB157" s="278"/>
      <c r="GC157" s="278"/>
      <c r="GD157" s="278"/>
      <c r="GE157" s="278"/>
      <c r="GF157" s="278"/>
      <c r="GG157" s="278"/>
      <c r="GH157" s="278"/>
      <c r="GI157" s="150">
        <v>99999</v>
      </c>
      <c r="GJ157" s="150">
        <v>99999</v>
      </c>
      <c r="GK157" s="150">
        <v>99999</v>
      </c>
      <c r="GL157" s="48">
        <v>151</v>
      </c>
      <c r="GN157" s="99">
        <f t="shared" si="136"/>
        <v>518</v>
      </c>
      <c r="GO157" s="99">
        <f t="shared" si="133"/>
        <v>520</v>
      </c>
      <c r="GP157" s="50"/>
      <c r="GQ157" s="101" t="str">
        <f t="shared" si="135"/>
        <v>170</v>
      </c>
      <c r="GR157" s="104" t="str">
        <f t="shared" si="134"/>
        <v>169</v>
      </c>
      <c r="GS157" s="50">
        <f t="shared" si="130"/>
        <v>152</v>
      </c>
      <c r="GT157" s="7"/>
      <c r="GU15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26,130,136,135,150,151,149,148,144,143,142,171,170,100,169,168,167,166,165,159,155,154,31,24,23,45,33,49,46,44,43,53,48,47,41,40,42,39,38,</v>
      </c>
      <c r="GV157" s="241" t="str">
        <v>1199993.14,2.5,0</v>
      </c>
      <c r="GW157" s="101">
        <f t="shared" si="105"/>
        <v>11</v>
      </c>
      <c r="GX157" s="101">
        <f t="shared" si="106"/>
        <v>15</v>
      </c>
      <c r="GY157" s="167">
        <f t="shared" si="107"/>
        <v>1199993.1399999999</v>
      </c>
      <c r="GZ157" s="99">
        <f t="shared" si="108"/>
        <v>2.5</v>
      </c>
      <c r="HA157" s="99">
        <f t="shared" si="109"/>
        <v>0</v>
      </c>
      <c r="HB157" s="248" t="str">
        <f t="shared" si="110"/>
        <v>-</v>
      </c>
      <c r="HC157" s="49"/>
      <c r="HD157" s="246" t="str">
        <f t="shared" si="131"/>
        <v/>
      </c>
      <c r="HE157" s="50">
        <v>152</v>
      </c>
      <c r="HF157" s="173" t="str">
        <f t="shared" si="132"/>
        <v/>
      </c>
      <c r="HG157" s="101" t="str">
        <f t="shared" si="104"/>
        <v/>
      </c>
      <c r="HH157" s="267" t="str" cm="1">
        <f t="array" ref="HH157">IF(HE157&lt;=$HC$1-1,IF(HF157&lt;&gt;HF156,INDEX($M$6:$GK$185,1,HG157+1),INDEX($M$6:$GK$185,MIN(HG157,HG156)+1,MAX(HG157,HG156)+1))+IF(HF157&lt;&gt;HF158,INDEX($M$6:$GK$185,1,HG157+1),0),"")</f>
        <v/>
      </c>
      <c r="HI157" s="50" t="str">
        <f t="shared" ca="1" si="111"/>
        <v/>
      </c>
      <c r="HJ157" s="49"/>
      <c r="HK157" s="49"/>
      <c r="HL157" s="49"/>
      <c r="HM157" s="49"/>
      <c r="HP157" s="161">
        <v>152</v>
      </c>
      <c r="HQ157" s="163" t="str">
        <f t="shared" si="122"/>
        <v>,-152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7" s="164" t="str">
        <f t="shared" si="123"/>
        <v>,-152,2,98,70,68,67,66,65,60,63,64,62,61,158,156,157,177,161,160,162,176,175,174,163,164,172,173,140,141,145,146,147,137,138,139,153,69,1,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57" s="105" t="str">
        <f t="shared" si="124"/>
        <v>152,2,98,70,68,67,66,65,60,63,64,62,61,158,156,157,177,161,160,162,176,175,174,163,164,172,173,140,141,145,146,147,137,138,139,153,69,1,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57" s="143" t="str">
        <v>1299987,1.25,0</v>
      </c>
      <c r="HU157" s="161">
        <f t="shared" si="112"/>
        <v>8</v>
      </c>
      <c r="HV157" s="161">
        <f t="shared" si="113"/>
        <v>13</v>
      </c>
      <c r="HW157" s="161">
        <f t="shared" si="114"/>
        <v>1299987</v>
      </c>
      <c r="HX157" s="161">
        <f t="shared" si="115"/>
        <v>1.25</v>
      </c>
      <c r="HY157" s="161">
        <f t="shared" si="116"/>
        <v>0</v>
      </c>
      <c r="HZ157" s="161">
        <f t="shared" si="117"/>
        <v>1299987</v>
      </c>
      <c r="IA157" s="174">
        <f t="shared" si="125"/>
        <v>99999</v>
      </c>
      <c r="IB157" s="173">
        <f t="shared" si="126"/>
        <v>99999</v>
      </c>
      <c r="IC157" s="56" t="e">
        <f t="shared" si="127"/>
        <v>#VALUE!</v>
      </c>
      <c r="ID157" s="167" t="str">
        <f t="shared" si="128"/>
        <v>-</v>
      </c>
      <c r="IE157" s="186" t="str">
        <f t="shared" si="129"/>
        <v>-</v>
      </c>
      <c r="IJ157" s="121">
        <f t="shared" si="118"/>
        <v>99999</v>
      </c>
      <c r="IK157" s="1">
        <f t="shared" si="119"/>
        <v>99999</v>
      </c>
      <c r="IL157" s="56" t="str">
        <f t="shared" si="120"/>
        <v>-</v>
      </c>
    </row>
    <row r="158" spans="1:246" ht="16" thickBot="1" x14ac:dyDescent="0.25">
      <c r="A158" s="64"/>
      <c r="B158" s="1">
        <v>153</v>
      </c>
      <c r="K158" s="9">
        <v>152</v>
      </c>
      <c r="L158" s="3">
        <v>152</v>
      </c>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1"/>
      <c r="BW158" s="281"/>
      <c r="BX158" s="281"/>
      <c r="BY158" s="281"/>
      <c r="BZ158" s="281"/>
      <c r="CA158" s="281"/>
      <c r="CB158" s="281"/>
      <c r="CC158" s="281"/>
      <c r="CD158" s="281"/>
      <c r="CE158" s="281"/>
      <c r="CF158" s="281"/>
      <c r="CG158" s="281"/>
      <c r="CH158" s="281"/>
      <c r="CI158" s="281"/>
      <c r="CJ158" s="281"/>
      <c r="CK158" s="281"/>
      <c r="CL158" s="281"/>
      <c r="CM158" s="281"/>
      <c r="CN158" s="281"/>
      <c r="CO158" s="281"/>
      <c r="CP158" s="281"/>
      <c r="CQ158" s="281"/>
      <c r="CR158" s="281"/>
      <c r="CS158" s="281"/>
      <c r="CT158" s="281"/>
      <c r="CU158" s="281"/>
      <c r="CV158" s="281"/>
      <c r="CW158" s="281"/>
      <c r="CX158" s="281"/>
      <c r="CY158" s="281"/>
      <c r="CZ158" s="281"/>
      <c r="DA158" s="281"/>
      <c r="DB158" s="281"/>
      <c r="DC158" s="281"/>
      <c r="DD158" s="281"/>
      <c r="DE158" s="281"/>
      <c r="DF158" s="281"/>
      <c r="DG158" s="281"/>
      <c r="DH158" s="281"/>
      <c r="DI158" s="281"/>
      <c r="DJ158" s="281"/>
      <c r="DK158" s="281"/>
      <c r="DL158" s="281"/>
      <c r="DM158" s="281"/>
      <c r="DN158" s="281"/>
      <c r="DO158" s="281"/>
      <c r="DP158" s="281"/>
      <c r="DQ158" s="281"/>
      <c r="DR158" s="281"/>
      <c r="DS158" s="281"/>
      <c r="DT158" s="281"/>
      <c r="DU158" s="281"/>
      <c r="DV158" s="281"/>
      <c r="DW158" s="281"/>
      <c r="DX158" s="281"/>
      <c r="DY158" s="281"/>
      <c r="DZ158" s="281"/>
      <c r="EA158" s="281"/>
      <c r="EB158" s="281"/>
      <c r="EC158" s="281"/>
      <c r="ED158" s="281"/>
      <c r="EE158" s="281"/>
      <c r="EF158" s="281"/>
      <c r="EG158" s="281"/>
      <c r="EH158" s="281"/>
      <c r="EI158" s="281"/>
      <c r="EJ158" s="281"/>
      <c r="EK158" s="281"/>
      <c r="EL158" s="281"/>
      <c r="EM158" s="281"/>
      <c r="EN158" s="281"/>
      <c r="EO158" s="281"/>
      <c r="EP158" s="281"/>
      <c r="EQ158" s="281"/>
      <c r="ER158" s="281"/>
      <c r="ES158" s="281"/>
      <c r="ET158" s="281"/>
      <c r="EU158" s="281"/>
      <c r="EV158" s="281"/>
      <c r="EW158" s="281"/>
      <c r="EX158" s="281"/>
      <c r="EY158" s="9"/>
      <c r="EZ158" s="9"/>
      <c r="FA158" s="9"/>
      <c r="FB158" s="9"/>
      <c r="FC158" s="9"/>
      <c r="FD158" s="9"/>
      <c r="FE158" s="9"/>
      <c r="FF158" s="9"/>
      <c r="FG158" s="9"/>
      <c r="FH158" s="143"/>
      <c r="FI158" s="143" t="s">
        <v>17</v>
      </c>
      <c r="FJ158" s="278"/>
      <c r="FK158" s="278"/>
      <c r="FL158" s="278"/>
      <c r="FM158" s="278"/>
      <c r="FN158" s="278"/>
      <c r="FO158" s="278"/>
      <c r="FP158" s="278"/>
      <c r="FQ158" s="278"/>
      <c r="FR158" s="278"/>
      <c r="FS158" s="278"/>
      <c r="FT158" s="278"/>
      <c r="FU158" s="278"/>
      <c r="FV158" s="278"/>
      <c r="FW158" s="278"/>
      <c r="FX158" s="278"/>
      <c r="FY158" s="278"/>
      <c r="FZ158" s="278"/>
      <c r="GA158" s="278"/>
      <c r="GB158" s="278"/>
      <c r="GC158" s="278"/>
      <c r="GD158" s="278"/>
      <c r="GE158" s="278"/>
      <c r="GF158" s="278"/>
      <c r="GG158" s="278"/>
      <c r="GH158" s="278"/>
      <c r="GI158" s="150">
        <v>99999</v>
      </c>
      <c r="GJ158" s="150">
        <v>99999</v>
      </c>
      <c r="GK158" s="150">
        <v>99999</v>
      </c>
      <c r="GL158" s="48">
        <v>152</v>
      </c>
      <c r="GN158" s="99">
        <f t="shared" si="136"/>
        <v>522</v>
      </c>
      <c r="GO158" s="99">
        <f t="shared" si="133"/>
        <v>524</v>
      </c>
      <c r="GP158" s="50"/>
      <c r="GQ158" s="101" t="str">
        <f t="shared" si="135"/>
        <v>169</v>
      </c>
      <c r="GR158" s="104" t="str">
        <f t="shared" si="134"/>
        <v>168</v>
      </c>
      <c r="GS158" s="50">
        <f t="shared" si="130"/>
        <v>153</v>
      </c>
      <c r="GT158" s="7"/>
      <c r="GU15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26,130,136,135,150,151,149,148,144,143,142,171,170,169,100,168,167,166,165,159,155,154,31,24,23,45,33,49,46,44,43,53,48,47,41,40,42,39,38,</v>
      </c>
      <c r="GV158" s="241" t="str">
        <v>1199993.14,2.5,0</v>
      </c>
      <c r="GW158" s="101">
        <f t="shared" si="105"/>
        <v>11</v>
      </c>
      <c r="GX158" s="101">
        <f t="shared" si="106"/>
        <v>15</v>
      </c>
      <c r="GY158" s="167">
        <f t="shared" si="107"/>
        <v>1199993.1399999999</v>
      </c>
      <c r="GZ158" s="99">
        <f t="shared" si="108"/>
        <v>2.5</v>
      </c>
      <c r="HA158" s="99">
        <f t="shared" si="109"/>
        <v>0</v>
      </c>
      <c r="HB158" s="248" t="str">
        <f t="shared" si="110"/>
        <v>-</v>
      </c>
      <c r="HC158" s="49"/>
      <c r="HD158" s="246" t="str">
        <f t="shared" si="131"/>
        <v/>
      </c>
      <c r="HE158" s="50">
        <v>153</v>
      </c>
      <c r="HF158" s="173" t="str">
        <f t="shared" si="132"/>
        <v/>
      </c>
      <c r="HG158" s="101" t="str">
        <f t="shared" si="104"/>
        <v/>
      </c>
      <c r="HH158" s="267" t="str" cm="1">
        <f t="array" ref="HH158">IF(HE158&lt;=$HC$1-1,IF(HF158&lt;&gt;HF157,INDEX($M$6:$GK$185,1,HG158+1),INDEX($M$6:$GK$185,MIN(HG158,HG157)+1,MAX(HG158,HG157)+1))+IF(HF158&lt;&gt;HF159,INDEX($M$6:$GK$185,1,HG158+1),0),"")</f>
        <v/>
      </c>
      <c r="HI158" s="50" t="str">
        <f t="shared" ca="1" si="111"/>
        <v/>
      </c>
      <c r="HJ158" s="49"/>
      <c r="HK158" s="49"/>
      <c r="HL158" s="49"/>
      <c r="HM158" s="49"/>
      <c r="HP158" s="161">
        <v>153</v>
      </c>
      <c r="HQ158" s="163" t="str">
        <f t="shared" si="122"/>
        <v>,-153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8" s="164" t="str">
        <f t="shared" si="123"/>
        <v>,-153,2,98,70,68,67,66,65,60,63,64,62,61,158,156,157,177,161,160,162,176,175,174,163,164,172,173,140,141,145,146,147,137,138,139,1,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58" s="105" t="str">
        <f t="shared" si="124"/>
        <v>153,2,98,70,68,67,66,65,60,63,64,62,61,158,156,157,177,161,160,162,176,175,174,163,164,172,173,140,141,145,146,147,137,138,139,1,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58" s="143" t="str">
        <v>1299987,1.25,0</v>
      </c>
      <c r="HU158" s="161">
        <f t="shared" si="112"/>
        <v>8</v>
      </c>
      <c r="HV158" s="161">
        <f t="shared" si="113"/>
        <v>13</v>
      </c>
      <c r="HW158" s="161">
        <f t="shared" si="114"/>
        <v>1299987</v>
      </c>
      <c r="HX158" s="161">
        <f t="shared" si="115"/>
        <v>1.25</v>
      </c>
      <c r="HY158" s="161">
        <f t="shared" si="116"/>
        <v>0</v>
      </c>
      <c r="HZ158" s="161">
        <f t="shared" si="117"/>
        <v>1299987</v>
      </c>
      <c r="IA158" s="174">
        <f t="shared" si="125"/>
        <v>99999</v>
      </c>
      <c r="IB158" s="173">
        <f t="shared" si="126"/>
        <v>99999</v>
      </c>
      <c r="IC158" s="56" t="e">
        <f t="shared" si="127"/>
        <v>#VALUE!</v>
      </c>
      <c r="ID158" s="167" t="str">
        <f t="shared" si="128"/>
        <v>-</v>
      </c>
      <c r="IE158" s="186" t="str">
        <f t="shared" si="129"/>
        <v>-</v>
      </c>
      <c r="IJ158" s="121">
        <f t="shared" si="118"/>
        <v>99999</v>
      </c>
      <c r="IK158" s="1">
        <f t="shared" si="119"/>
        <v>99999</v>
      </c>
      <c r="IL158" s="56" t="str">
        <f t="shared" si="120"/>
        <v>-</v>
      </c>
    </row>
    <row r="159" spans="1:246" ht="16" thickBot="1" x14ac:dyDescent="0.25">
      <c r="A159" s="64"/>
      <c r="B159" s="1">
        <v>154</v>
      </c>
      <c r="K159" s="9">
        <v>153</v>
      </c>
      <c r="L159" s="3">
        <v>153</v>
      </c>
      <c r="AS159" s="281"/>
      <c r="AT159" s="281"/>
      <c r="AU159" s="281"/>
      <c r="AV159" s="281"/>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281"/>
      <c r="BU159" s="281"/>
      <c r="BV159" s="281"/>
      <c r="BW159" s="281"/>
      <c r="BX159" s="281"/>
      <c r="BY159" s="281"/>
      <c r="BZ159" s="281"/>
      <c r="CA159" s="281"/>
      <c r="CB159" s="281"/>
      <c r="CC159" s="281"/>
      <c r="CD159" s="281"/>
      <c r="CE159" s="281"/>
      <c r="CF159" s="281"/>
      <c r="CG159" s="281"/>
      <c r="CH159" s="281"/>
      <c r="CI159" s="281"/>
      <c r="CJ159" s="281"/>
      <c r="CK159" s="281"/>
      <c r="CL159" s="281"/>
      <c r="CM159" s="281"/>
      <c r="CN159" s="281"/>
      <c r="CO159" s="281"/>
      <c r="CP159" s="281"/>
      <c r="CQ159" s="281"/>
      <c r="CR159" s="281"/>
      <c r="CS159" s="281"/>
      <c r="CT159" s="281"/>
      <c r="CU159" s="281"/>
      <c r="CV159" s="281"/>
      <c r="CW159" s="281"/>
      <c r="CX159" s="281"/>
      <c r="CY159" s="281"/>
      <c r="CZ159" s="281"/>
      <c r="DA159" s="281"/>
      <c r="DB159" s="281"/>
      <c r="DC159" s="281"/>
      <c r="DD159" s="281"/>
      <c r="DE159" s="281"/>
      <c r="DF159" s="281"/>
      <c r="DG159" s="281"/>
      <c r="DH159" s="281"/>
      <c r="DI159" s="281"/>
      <c r="DJ159" s="281"/>
      <c r="DK159" s="281"/>
      <c r="DL159" s="281"/>
      <c r="DM159" s="281"/>
      <c r="DN159" s="281"/>
      <c r="DO159" s="281"/>
      <c r="DP159" s="281"/>
      <c r="DQ159" s="281"/>
      <c r="DR159" s="281"/>
      <c r="DS159" s="281"/>
      <c r="DT159" s="281"/>
      <c r="DU159" s="281"/>
      <c r="DV159" s="281"/>
      <c r="DW159" s="281"/>
      <c r="DX159" s="281"/>
      <c r="DY159" s="281"/>
      <c r="DZ159" s="281"/>
      <c r="EA159" s="281"/>
      <c r="EB159" s="281"/>
      <c r="EC159" s="281"/>
      <c r="ED159" s="281"/>
      <c r="EE159" s="281"/>
      <c r="EF159" s="281"/>
      <c r="EG159" s="281"/>
      <c r="EH159" s="281"/>
      <c r="EI159" s="281"/>
      <c r="EJ159" s="281"/>
      <c r="EK159" s="281"/>
      <c r="EL159" s="281"/>
      <c r="EM159" s="281"/>
      <c r="EN159" s="281"/>
      <c r="EO159" s="281"/>
      <c r="EP159" s="281"/>
      <c r="EQ159" s="281"/>
      <c r="ER159" s="281"/>
      <c r="ES159" s="281"/>
      <c r="ET159" s="281"/>
      <c r="EU159" s="281"/>
      <c r="EV159" s="281"/>
      <c r="EW159" s="281"/>
      <c r="EX159" s="281"/>
      <c r="EY159" s="9"/>
      <c r="EZ159" s="9"/>
      <c r="FA159" s="9"/>
      <c r="FB159" s="9"/>
      <c r="FC159" s="9"/>
      <c r="FD159" s="9"/>
      <c r="FE159" s="9"/>
      <c r="FF159" s="9"/>
      <c r="FG159" s="9"/>
      <c r="FH159" s="9"/>
      <c r="FI159" s="143"/>
      <c r="FJ159" s="143" t="s">
        <v>17</v>
      </c>
      <c r="FK159" s="278"/>
      <c r="FL159" s="278"/>
      <c r="FM159" s="278"/>
      <c r="FN159" s="278"/>
      <c r="FO159" s="278"/>
      <c r="FP159" s="278"/>
      <c r="FQ159" s="278"/>
      <c r="FR159" s="278"/>
      <c r="FS159" s="278"/>
      <c r="FT159" s="278"/>
      <c r="FU159" s="278"/>
      <c r="FV159" s="278"/>
      <c r="FW159" s="278"/>
      <c r="FX159" s="278"/>
      <c r="FY159" s="278"/>
      <c r="FZ159" s="278"/>
      <c r="GA159" s="278"/>
      <c r="GB159" s="278"/>
      <c r="GC159" s="278"/>
      <c r="GD159" s="278"/>
      <c r="GE159" s="278"/>
      <c r="GF159" s="278"/>
      <c r="GG159" s="278"/>
      <c r="GH159" s="278"/>
      <c r="GI159" s="150">
        <v>99999</v>
      </c>
      <c r="GJ159" s="150">
        <v>99999</v>
      </c>
      <c r="GK159" s="150">
        <v>99999</v>
      </c>
      <c r="GL159" s="48">
        <v>153</v>
      </c>
      <c r="GN159" s="99">
        <f t="shared" si="136"/>
        <v>526</v>
      </c>
      <c r="GO159" s="99">
        <f t="shared" si="133"/>
        <v>528</v>
      </c>
      <c r="GP159" s="50"/>
      <c r="GQ159" s="101" t="str">
        <f t="shared" si="135"/>
        <v>168</v>
      </c>
      <c r="GR159" s="104" t="str">
        <f t="shared" si="134"/>
        <v>167</v>
      </c>
      <c r="GS159" s="50">
        <f t="shared" si="130"/>
        <v>154</v>
      </c>
      <c r="GT159" s="7"/>
      <c r="GU15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26,130,136,135,150,151,149,148,144,143,142,171,170,169,168,100,167,166,165,159,155,154,31,24,23,45,33,49,46,44,43,53,48,47,41,40,42,39,38,</v>
      </c>
      <c r="GV159" s="241" t="str">
        <v>1199993.14,2.5,0</v>
      </c>
      <c r="GW159" s="101">
        <f t="shared" si="105"/>
        <v>11</v>
      </c>
      <c r="GX159" s="101">
        <f t="shared" si="106"/>
        <v>15</v>
      </c>
      <c r="GY159" s="167">
        <f t="shared" si="107"/>
        <v>1199993.1399999999</v>
      </c>
      <c r="GZ159" s="99">
        <f t="shared" si="108"/>
        <v>2.5</v>
      </c>
      <c r="HA159" s="99">
        <f t="shared" si="109"/>
        <v>0</v>
      </c>
      <c r="HB159" s="248" t="str">
        <f t="shared" si="110"/>
        <v>-</v>
      </c>
      <c r="HC159" s="49"/>
      <c r="HD159" s="246" t="str">
        <f t="shared" si="131"/>
        <v/>
      </c>
      <c r="HE159" s="50">
        <v>154</v>
      </c>
      <c r="HF159" s="173" t="str">
        <f t="shared" si="132"/>
        <v/>
      </c>
      <c r="HG159" s="101" t="str">
        <f t="shared" si="104"/>
        <v/>
      </c>
      <c r="HH159" s="267" t="str" cm="1">
        <f t="array" ref="HH159">IF(HE159&lt;=$HC$1-1,IF(HF159&lt;&gt;HF158,INDEX($M$6:$GK$185,1,HG159+1),INDEX($M$6:$GK$185,MIN(HG159,HG158)+1,MAX(HG159,HG158)+1))+IF(HF159&lt;&gt;HF160,INDEX($M$6:$GK$185,1,HG159+1),0),"")</f>
        <v/>
      </c>
      <c r="HI159" s="50" t="str">
        <f t="shared" ca="1" si="111"/>
        <v/>
      </c>
      <c r="HJ159" s="49"/>
      <c r="HK159" s="49"/>
      <c r="HL159" s="49"/>
      <c r="HM159" s="49"/>
      <c r="HP159" s="161">
        <v>154</v>
      </c>
      <c r="HQ159" s="163" t="str">
        <f t="shared" si="122"/>
        <v>,-154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59" s="164" t="str">
        <f t="shared" si="123"/>
        <v>,-154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31,24,23,45,33,49,46,44,43,53,48,47,41,40,42,39,38,</v>
      </c>
      <c r="HS159" s="105" t="str">
        <f t="shared" si="124"/>
        <v>154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31,24,23,45,33,49,46,44,43,53,48,47,41,40,42,39,38,</v>
      </c>
      <c r="HT159" s="143" t="str">
        <v>1299987,1.25,0</v>
      </c>
      <c r="HU159" s="161">
        <f t="shared" si="112"/>
        <v>8</v>
      </c>
      <c r="HV159" s="161">
        <f t="shared" si="113"/>
        <v>13</v>
      </c>
      <c r="HW159" s="161">
        <f t="shared" si="114"/>
        <v>1299987</v>
      </c>
      <c r="HX159" s="161">
        <f t="shared" si="115"/>
        <v>1.25</v>
      </c>
      <c r="HY159" s="161">
        <f t="shared" si="116"/>
        <v>0</v>
      </c>
      <c r="HZ159" s="161">
        <f t="shared" si="117"/>
        <v>1299987</v>
      </c>
      <c r="IA159" s="174">
        <f t="shared" si="125"/>
        <v>99999</v>
      </c>
      <c r="IB159" s="173">
        <f t="shared" si="126"/>
        <v>99999</v>
      </c>
      <c r="IC159" s="56" t="e">
        <f t="shared" si="127"/>
        <v>#VALUE!</v>
      </c>
      <c r="ID159" s="167" t="str">
        <f t="shared" si="128"/>
        <v>-</v>
      </c>
      <c r="IE159" s="186" t="str">
        <f t="shared" si="129"/>
        <v>-</v>
      </c>
      <c r="IJ159" s="121">
        <f t="shared" si="118"/>
        <v>99999</v>
      </c>
      <c r="IK159" s="1">
        <f t="shared" si="119"/>
        <v>99999</v>
      </c>
      <c r="IL159" s="56" t="str">
        <f t="shared" si="120"/>
        <v>-</v>
      </c>
    </row>
    <row r="160" spans="1:246" ht="16" thickBot="1" x14ac:dyDescent="0.25">
      <c r="A160" s="64"/>
      <c r="B160" s="1">
        <v>155</v>
      </c>
      <c r="K160" s="9">
        <v>154</v>
      </c>
      <c r="L160" s="3">
        <v>154</v>
      </c>
      <c r="AS160" s="281"/>
      <c r="AT160" s="281"/>
      <c r="AU160" s="281"/>
      <c r="AV160" s="281"/>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281"/>
      <c r="BU160" s="281"/>
      <c r="BV160" s="281"/>
      <c r="BW160" s="281"/>
      <c r="BX160" s="281"/>
      <c r="BY160" s="281"/>
      <c r="BZ160" s="281"/>
      <c r="CA160" s="281"/>
      <c r="CB160" s="281"/>
      <c r="CC160" s="281"/>
      <c r="CD160" s="281"/>
      <c r="CE160" s="281"/>
      <c r="CF160" s="281"/>
      <c r="CG160" s="281"/>
      <c r="CH160" s="281"/>
      <c r="CI160" s="281"/>
      <c r="CJ160" s="281"/>
      <c r="CK160" s="281"/>
      <c r="CL160" s="281"/>
      <c r="CM160" s="281"/>
      <c r="CN160" s="281"/>
      <c r="CO160" s="281"/>
      <c r="CP160" s="281"/>
      <c r="CQ160" s="281"/>
      <c r="CR160" s="281"/>
      <c r="CS160" s="281"/>
      <c r="CT160" s="281"/>
      <c r="CU160" s="281"/>
      <c r="CV160" s="281"/>
      <c r="CW160" s="281"/>
      <c r="CX160" s="281"/>
      <c r="CY160" s="281"/>
      <c r="CZ160" s="281"/>
      <c r="DA160" s="281"/>
      <c r="DB160" s="281"/>
      <c r="DC160" s="281"/>
      <c r="DD160" s="281"/>
      <c r="DE160" s="281"/>
      <c r="DF160" s="281"/>
      <c r="DG160" s="281"/>
      <c r="DH160" s="281"/>
      <c r="DI160" s="281"/>
      <c r="DJ160" s="281"/>
      <c r="DK160" s="281"/>
      <c r="DL160" s="281"/>
      <c r="DM160" s="281"/>
      <c r="DN160" s="281"/>
      <c r="DO160" s="281"/>
      <c r="DP160" s="281"/>
      <c r="DQ160" s="281"/>
      <c r="DR160" s="281"/>
      <c r="DS160" s="281"/>
      <c r="DT160" s="281"/>
      <c r="DU160" s="281"/>
      <c r="DV160" s="281"/>
      <c r="DW160" s="281"/>
      <c r="DX160" s="281"/>
      <c r="DY160" s="281"/>
      <c r="DZ160" s="281"/>
      <c r="EA160" s="281"/>
      <c r="EB160" s="281"/>
      <c r="EC160" s="281"/>
      <c r="ED160" s="281"/>
      <c r="EE160" s="281"/>
      <c r="EF160" s="281"/>
      <c r="EG160" s="281"/>
      <c r="EH160" s="281"/>
      <c r="EI160" s="281"/>
      <c r="EJ160" s="281"/>
      <c r="EK160" s="281"/>
      <c r="EL160" s="281"/>
      <c r="EM160" s="281"/>
      <c r="EN160" s="281"/>
      <c r="EO160" s="281"/>
      <c r="EP160" s="281"/>
      <c r="EQ160" s="281"/>
      <c r="ER160" s="281"/>
      <c r="ES160" s="281"/>
      <c r="ET160" s="281"/>
      <c r="EU160" s="281"/>
      <c r="EV160" s="281"/>
      <c r="EW160" s="281"/>
      <c r="EX160" s="281"/>
      <c r="EY160" s="9"/>
      <c r="EZ160" s="9"/>
      <c r="FA160" s="9"/>
      <c r="FB160" s="9"/>
      <c r="FC160" s="9"/>
      <c r="FD160" s="9"/>
      <c r="FE160" s="9"/>
      <c r="FF160" s="9"/>
      <c r="FG160" s="9"/>
      <c r="FH160" s="9"/>
      <c r="FI160" s="9"/>
      <c r="FJ160" s="143"/>
      <c r="FK160" s="143" t="s">
        <v>17</v>
      </c>
      <c r="FL160" s="278"/>
      <c r="FM160" s="278"/>
      <c r="FN160" s="278"/>
      <c r="FO160" s="278"/>
      <c r="FP160" s="278"/>
      <c r="FQ160" s="278"/>
      <c r="FR160" s="278"/>
      <c r="FS160" s="278"/>
      <c r="FT160" s="278"/>
      <c r="FU160" s="278"/>
      <c r="FV160" s="278"/>
      <c r="FW160" s="278"/>
      <c r="FX160" s="278"/>
      <c r="FY160" s="278"/>
      <c r="FZ160" s="278"/>
      <c r="GA160" s="278"/>
      <c r="GB160" s="278"/>
      <c r="GC160" s="278"/>
      <c r="GD160" s="278"/>
      <c r="GE160" s="278"/>
      <c r="GF160" s="278"/>
      <c r="GG160" s="278"/>
      <c r="GH160" s="278"/>
      <c r="GI160" s="150">
        <v>99999</v>
      </c>
      <c r="GJ160" s="150">
        <v>99999</v>
      </c>
      <c r="GK160" s="150">
        <v>99999</v>
      </c>
      <c r="GL160" s="48">
        <v>154</v>
      </c>
      <c r="GN160" s="99">
        <f t="shared" si="136"/>
        <v>530</v>
      </c>
      <c r="GO160" s="99">
        <f t="shared" si="133"/>
        <v>532</v>
      </c>
      <c r="GP160" s="50"/>
      <c r="GQ160" s="101" t="str">
        <f t="shared" si="135"/>
        <v>167</v>
      </c>
      <c r="GR160" s="104" t="str">
        <f t="shared" si="134"/>
        <v>166</v>
      </c>
      <c r="GS160" s="50">
        <f t="shared" si="130"/>
        <v>155</v>
      </c>
      <c r="GT160" s="7"/>
      <c r="GU16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26,130,136,135,150,151,149,148,144,143,142,171,170,169,168,167,100,166,165,159,155,154,31,24,23,45,33,49,46,44,43,53,48,47,41,40,42,39,38,</v>
      </c>
      <c r="GV160" s="241" t="str">
        <v>1199993.14,2.5,0</v>
      </c>
      <c r="GW160" s="101">
        <f t="shared" si="105"/>
        <v>11</v>
      </c>
      <c r="GX160" s="101">
        <f t="shared" si="106"/>
        <v>15</v>
      </c>
      <c r="GY160" s="167">
        <f t="shared" si="107"/>
        <v>1199993.1399999999</v>
      </c>
      <c r="GZ160" s="99">
        <f t="shared" si="108"/>
        <v>2.5</v>
      </c>
      <c r="HA160" s="99">
        <f t="shared" si="109"/>
        <v>0</v>
      </c>
      <c r="HB160" s="248" t="str">
        <f t="shared" si="110"/>
        <v>-</v>
      </c>
      <c r="HC160" s="49"/>
      <c r="HD160" s="246" t="str">
        <f t="shared" si="131"/>
        <v/>
      </c>
      <c r="HE160" s="50">
        <v>155</v>
      </c>
      <c r="HF160" s="173" t="str">
        <f t="shared" si="132"/>
        <v/>
      </c>
      <c r="HG160" s="101" t="str">
        <f t="shared" si="104"/>
        <v/>
      </c>
      <c r="HH160" s="267" t="str" cm="1">
        <f t="array" ref="HH160">IF(HE160&lt;=$HC$1-1,IF(HF160&lt;&gt;HF159,INDEX($M$6:$GK$185,1,HG160+1),INDEX($M$6:$GK$185,MIN(HG160,HG159)+1,MAX(HG160,HG159)+1))+IF(HF160&lt;&gt;HF161,INDEX($M$6:$GK$185,1,HG160+1),0),"")</f>
        <v/>
      </c>
      <c r="HI160" s="50" t="str">
        <f t="shared" ca="1" si="111"/>
        <v/>
      </c>
      <c r="HJ160" s="49"/>
      <c r="HK160" s="49"/>
      <c r="HL160" s="49"/>
      <c r="HM160" s="49"/>
      <c r="HP160" s="161">
        <v>155</v>
      </c>
      <c r="HQ160" s="163" t="str">
        <f t="shared" si="122"/>
        <v>,-155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0" s="164" t="str">
        <f t="shared" si="123"/>
        <v>,-155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1,154,31,24,23,45,33,49,46,44,43,53,48,47,41,40,42,39,38,</v>
      </c>
      <c r="HS160" s="105" t="str">
        <f t="shared" si="124"/>
        <v>155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1,154,31,24,23,45,33,49,46,44,43,53,48,47,41,40,42,39,38,</v>
      </c>
      <c r="HT160" s="143" t="str">
        <v>1299987,1.25,0</v>
      </c>
      <c r="HU160" s="161">
        <f t="shared" si="112"/>
        <v>8</v>
      </c>
      <c r="HV160" s="161">
        <f t="shared" si="113"/>
        <v>13</v>
      </c>
      <c r="HW160" s="161">
        <f t="shared" si="114"/>
        <v>1299987</v>
      </c>
      <c r="HX160" s="161">
        <f t="shared" si="115"/>
        <v>1.25</v>
      </c>
      <c r="HY160" s="161">
        <f t="shared" si="116"/>
        <v>0</v>
      </c>
      <c r="HZ160" s="161">
        <f t="shared" si="117"/>
        <v>1299987</v>
      </c>
      <c r="IA160" s="174">
        <f t="shared" si="125"/>
        <v>99999</v>
      </c>
      <c r="IB160" s="173">
        <f t="shared" si="126"/>
        <v>99999</v>
      </c>
      <c r="IC160" s="56" t="e">
        <f t="shared" si="127"/>
        <v>#VALUE!</v>
      </c>
      <c r="ID160" s="167" t="str">
        <f t="shared" si="128"/>
        <v>-</v>
      </c>
      <c r="IE160" s="186" t="str">
        <f t="shared" si="129"/>
        <v>-</v>
      </c>
      <c r="IJ160" s="121">
        <f t="shared" si="118"/>
        <v>99999</v>
      </c>
      <c r="IK160" s="1">
        <f t="shared" si="119"/>
        <v>99999</v>
      </c>
      <c r="IL160" s="56" t="str">
        <f t="shared" si="120"/>
        <v>-</v>
      </c>
    </row>
    <row r="161" spans="1:246" ht="16" thickBot="1" x14ac:dyDescent="0.25">
      <c r="A161" s="64"/>
      <c r="B161" s="1">
        <v>156</v>
      </c>
      <c r="K161" s="9">
        <v>155</v>
      </c>
      <c r="L161" s="3">
        <v>155</v>
      </c>
      <c r="AS161" s="281"/>
      <c r="AT161" s="281"/>
      <c r="AU161" s="281"/>
      <c r="AV161" s="281"/>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1"/>
      <c r="CG161" s="281"/>
      <c r="CH161" s="281"/>
      <c r="CI161" s="281"/>
      <c r="CJ161" s="281"/>
      <c r="CK161" s="281"/>
      <c r="CL161" s="281"/>
      <c r="CM161" s="281"/>
      <c r="CN161" s="281"/>
      <c r="CO161" s="281"/>
      <c r="CP161" s="281"/>
      <c r="CQ161" s="281"/>
      <c r="CR161" s="281"/>
      <c r="CS161" s="281"/>
      <c r="CT161" s="281"/>
      <c r="CU161" s="281"/>
      <c r="CV161" s="281"/>
      <c r="CW161" s="281"/>
      <c r="CX161" s="281"/>
      <c r="CY161" s="281"/>
      <c r="CZ161" s="281"/>
      <c r="DA161" s="281"/>
      <c r="DB161" s="281"/>
      <c r="DC161" s="281"/>
      <c r="DD161" s="281"/>
      <c r="DE161" s="281"/>
      <c r="DF161" s="281"/>
      <c r="DG161" s="281"/>
      <c r="DH161" s="281"/>
      <c r="DI161" s="281"/>
      <c r="DJ161" s="281"/>
      <c r="DK161" s="281"/>
      <c r="DL161" s="281"/>
      <c r="DM161" s="281"/>
      <c r="DN161" s="281"/>
      <c r="DO161" s="281"/>
      <c r="DP161" s="281"/>
      <c r="DQ161" s="281"/>
      <c r="DR161" s="281"/>
      <c r="DS161" s="281"/>
      <c r="DT161" s="281"/>
      <c r="DU161" s="281"/>
      <c r="DV161" s="281"/>
      <c r="DW161" s="281"/>
      <c r="DX161" s="281"/>
      <c r="DY161" s="281"/>
      <c r="DZ161" s="281"/>
      <c r="EA161" s="281"/>
      <c r="EB161" s="281"/>
      <c r="EC161" s="281"/>
      <c r="ED161" s="281"/>
      <c r="EE161" s="281"/>
      <c r="EF161" s="281"/>
      <c r="EG161" s="281"/>
      <c r="EH161" s="281"/>
      <c r="EI161" s="281"/>
      <c r="EJ161" s="281"/>
      <c r="EK161" s="281"/>
      <c r="EL161" s="281"/>
      <c r="EM161" s="281"/>
      <c r="EN161" s="281"/>
      <c r="EO161" s="281"/>
      <c r="EP161" s="281"/>
      <c r="EQ161" s="281"/>
      <c r="ER161" s="281"/>
      <c r="ES161" s="281"/>
      <c r="ET161" s="281"/>
      <c r="EU161" s="281"/>
      <c r="EV161" s="281"/>
      <c r="EW161" s="281"/>
      <c r="EX161" s="281"/>
      <c r="EY161" s="9"/>
      <c r="EZ161" s="9"/>
      <c r="FA161" s="9"/>
      <c r="FB161" s="9"/>
      <c r="FC161" s="9"/>
      <c r="FD161" s="9"/>
      <c r="FE161" s="9"/>
      <c r="FF161" s="9"/>
      <c r="FG161" s="9"/>
      <c r="FH161" s="9"/>
      <c r="FI161" s="9"/>
      <c r="FJ161" s="9"/>
      <c r="FK161" s="143"/>
      <c r="FL161" s="143" t="s">
        <v>17</v>
      </c>
      <c r="FM161" s="278"/>
      <c r="FN161" s="278"/>
      <c r="FO161" s="278"/>
      <c r="FP161" s="278"/>
      <c r="FQ161" s="278"/>
      <c r="FR161" s="278"/>
      <c r="FS161" s="278"/>
      <c r="FT161" s="278"/>
      <c r="FU161" s="278"/>
      <c r="FV161" s="278"/>
      <c r="FW161" s="278"/>
      <c r="FX161" s="278"/>
      <c r="FY161" s="278"/>
      <c r="FZ161" s="278"/>
      <c r="GA161" s="278"/>
      <c r="GB161" s="278"/>
      <c r="GC161" s="278"/>
      <c r="GD161" s="278"/>
      <c r="GE161" s="278"/>
      <c r="GF161" s="278"/>
      <c r="GG161" s="278"/>
      <c r="GH161" s="278"/>
      <c r="GI161" s="150">
        <v>99999</v>
      </c>
      <c r="GJ161" s="150">
        <v>99999</v>
      </c>
      <c r="GK161" s="150">
        <v>99999</v>
      </c>
      <c r="GL161" s="48">
        <v>155</v>
      </c>
      <c r="GN161" s="99">
        <f t="shared" si="136"/>
        <v>534</v>
      </c>
      <c r="GO161" s="99">
        <f t="shared" si="133"/>
        <v>536</v>
      </c>
      <c r="GP161" s="50"/>
      <c r="GQ161" s="101" t="str">
        <f t="shared" si="135"/>
        <v>166</v>
      </c>
      <c r="GR161" s="104" t="str">
        <f t="shared" si="134"/>
        <v>165</v>
      </c>
      <c r="GS161" s="50">
        <f t="shared" si="130"/>
        <v>156</v>
      </c>
      <c r="GT161" s="7"/>
      <c r="GU16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26,130,136,135,150,151,149,148,144,143,142,171,170,169,168,167,166,100,165,159,155,154,31,24,23,45,33,49,46,44,43,53,48,47,41,40,42,39,38,</v>
      </c>
      <c r="GV161" s="241" t="str">
        <v>1199993.14,2.5,0</v>
      </c>
      <c r="GW161" s="101">
        <f t="shared" si="105"/>
        <v>11</v>
      </c>
      <c r="GX161" s="101">
        <f t="shared" si="106"/>
        <v>15</v>
      </c>
      <c r="GY161" s="167">
        <f t="shared" si="107"/>
        <v>1199993.1399999999</v>
      </c>
      <c r="GZ161" s="99">
        <f t="shared" si="108"/>
        <v>2.5</v>
      </c>
      <c r="HA161" s="99">
        <f t="shared" si="109"/>
        <v>0</v>
      </c>
      <c r="HB161" s="248" t="str">
        <f t="shared" si="110"/>
        <v>-</v>
      </c>
      <c r="HC161" s="49"/>
      <c r="HD161" s="246" t="str">
        <f t="shared" si="131"/>
        <v/>
      </c>
      <c r="HE161" s="50">
        <v>156</v>
      </c>
      <c r="HF161" s="173" t="str">
        <f t="shared" si="132"/>
        <v/>
      </c>
      <c r="HG161" s="101" t="str">
        <f t="shared" si="104"/>
        <v/>
      </c>
      <c r="HH161" s="267" t="str" cm="1">
        <f t="array" ref="HH161">IF(HE161&lt;=$HC$1-1,IF(HF161&lt;&gt;HF160,INDEX($M$6:$GK$185,1,HG161+1),INDEX($M$6:$GK$185,MIN(HG161,HG160)+1,MAX(HG161,HG160)+1))+IF(HF161&lt;&gt;HF162,INDEX($M$6:$GK$185,1,HG161+1),0),"")</f>
        <v/>
      </c>
      <c r="HI161" s="50" t="str">
        <f t="shared" ca="1" si="111"/>
        <v/>
      </c>
      <c r="HJ161" s="49"/>
      <c r="HK161" s="49"/>
      <c r="HL161" s="49"/>
      <c r="HM161" s="49"/>
      <c r="HP161" s="161">
        <v>156</v>
      </c>
      <c r="HQ161" s="163" t="str">
        <f t="shared" si="122"/>
        <v>,-156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1" s="164" t="str">
        <f t="shared" si="123"/>
        <v>,-156,2,98,70,68,67,66,65,60,63,64,62,61,158,1,157,177,161,160,162,176,175,174,163,164,172,173,140,141,145,146,147,137,138,139,153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1" s="105" t="str">
        <f t="shared" si="124"/>
        <v>156,2,98,70,68,67,66,65,60,63,64,62,61,158,1,157,177,161,160,162,176,175,174,163,164,172,173,140,141,145,146,147,137,138,139,153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1" s="143" t="str">
        <v>1299987,2.5,0</v>
      </c>
      <c r="HU161" s="161">
        <f t="shared" si="112"/>
        <v>8</v>
      </c>
      <c r="HV161" s="161">
        <f t="shared" si="113"/>
        <v>12</v>
      </c>
      <c r="HW161" s="161">
        <f t="shared" si="114"/>
        <v>1299987</v>
      </c>
      <c r="HX161" s="161">
        <f t="shared" si="115"/>
        <v>2.5</v>
      </c>
      <c r="HY161" s="161">
        <f t="shared" si="116"/>
        <v>0</v>
      </c>
      <c r="HZ161" s="161">
        <f t="shared" si="117"/>
        <v>1299987</v>
      </c>
      <c r="IA161" s="174">
        <f t="shared" si="125"/>
        <v>99999</v>
      </c>
      <c r="IB161" s="173">
        <f t="shared" si="126"/>
        <v>99999</v>
      </c>
      <c r="IC161" s="56" t="e">
        <f t="shared" si="127"/>
        <v>#VALUE!</v>
      </c>
      <c r="ID161" s="167" t="str">
        <f t="shared" si="128"/>
        <v>-</v>
      </c>
      <c r="IE161" s="186" t="str">
        <f t="shared" si="129"/>
        <v>-</v>
      </c>
      <c r="IJ161" s="121">
        <f t="shared" si="118"/>
        <v>99999</v>
      </c>
      <c r="IK161" s="1">
        <f t="shared" si="119"/>
        <v>99999</v>
      </c>
      <c r="IL161" s="56" t="str">
        <f t="shared" si="120"/>
        <v>-</v>
      </c>
    </row>
    <row r="162" spans="1:246" ht="16" thickBot="1" x14ac:dyDescent="0.25">
      <c r="A162" s="64"/>
      <c r="B162" s="1">
        <v>157</v>
      </c>
      <c r="K162" s="9">
        <v>156</v>
      </c>
      <c r="L162" s="3">
        <v>156</v>
      </c>
      <c r="AS162" s="281"/>
      <c r="AT162" s="281"/>
      <c r="AU162" s="281"/>
      <c r="AV162" s="281"/>
      <c r="AW162" s="281"/>
      <c r="AX162" s="281"/>
      <c r="AY162" s="281"/>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1"/>
      <c r="CE162" s="281"/>
      <c r="CF162" s="281"/>
      <c r="CG162" s="281"/>
      <c r="CH162" s="281"/>
      <c r="CI162" s="281"/>
      <c r="CJ162" s="281"/>
      <c r="CK162" s="281"/>
      <c r="CL162" s="281"/>
      <c r="CM162" s="281"/>
      <c r="CN162" s="281"/>
      <c r="CO162" s="281"/>
      <c r="CP162" s="281"/>
      <c r="CQ162" s="281"/>
      <c r="CR162" s="281"/>
      <c r="CS162" s="281"/>
      <c r="CT162" s="281"/>
      <c r="CU162" s="281"/>
      <c r="CV162" s="281"/>
      <c r="CW162" s="281"/>
      <c r="CX162" s="281"/>
      <c r="CY162" s="281"/>
      <c r="CZ162" s="281"/>
      <c r="DA162" s="281"/>
      <c r="DB162" s="281"/>
      <c r="DC162" s="281"/>
      <c r="DD162" s="281"/>
      <c r="DE162" s="281"/>
      <c r="DF162" s="281"/>
      <c r="DG162" s="281"/>
      <c r="DH162" s="281"/>
      <c r="DI162" s="281"/>
      <c r="DJ162" s="281"/>
      <c r="DK162" s="281"/>
      <c r="DL162" s="281"/>
      <c r="DM162" s="281"/>
      <c r="DN162" s="281"/>
      <c r="DO162" s="281"/>
      <c r="DP162" s="281"/>
      <c r="DQ162" s="281"/>
      <c r="DR162" s="281"/>
      <c r="DS162" s="281"/>
      <c r="DT162" s="281"/>
      <c r="DU162" s="281"/>
      <c r="DV162" s="281"/>
      <c r="DW162" s="281"/>
      <c r="DX162" s="281"/>
      <c r="DY162" s="281"/>
      <c r="DZ162" s="281"/>
      <c r="EA162" s="281"/>
      <c r="EB162" s="281"/>
      <c r="EC162" s="281"/>
      <c r="ED162" s="281"/>
      <c r="EE162" s="281"/>
      <c r="EF162" s="281"/>
      <c r="EG162" s="281"/>
      <c r="EH162" s="281"/>
      <c r="EI162" s="281"/>
      <c r="EJ162" s="281"/>
      <c r="EK162" s="281"/>
      <c r="EL162" s="281"/>
      <c r="EM162" s="281"/>
      <c r="EN162" s="281"/>
      <c r="EO162" s="281"/>
      <c r="EP162" s="281"/>
      <c r="EQ162" s="281"/>
      <c r="ER162" s="281"/>
      <c r="ES162" s="281"/>
      <c r="ET162" s="281"/>
      <c r="EU162" s="281"/>
      <c r="EV162" s="281"/>
      <c r="EW162" s="281"/>
      <c r="EX162" s="281"/>
      <c r="EY162" s="9"/>
      <c r="EZ162" s="9"/>
      <c r="FA162" s="9"/>
      <c r="FB162" s="9"/>
      <c r="FC162" s="9"/>
      <c r="FD162" s="9"/>
      <c r="FE162" s="9"/>
      <c r="FF162" s="9"/>
      <c r="FG162" s="9"/>
      <c r="FH162" s="9"/>
      <c r="FI162" s="9"/>
      <c r="FJ162" s="9"/>
      <c r="FK162" s="9"/>
      <c r="FL162" s="143"/>
      <c r="FM162" s="143" t="s">
        <v>17</v>
      </c>
      <c r="FN162" s="278"/>
      <c r="FO162" s="278"/>
      <c r="FP162" s="278"/>
      <c r="FQ162" s="278"/>
      <c r="FR162" s="278"/>
      <c r="FS162" s="278"/>
      <c r="FT162" s="278"/>
      <c r="FU162" s="278"/>
      <c r="FV162" s="278"/>
      <c r="FW162" s="278"/>
      <c r="FX162" s="278"/>
      <c r="FY162" s="278"/>
      <c r="FZ162" s="278"/>
      <c r="GA162" s="278"/>
      <c r="GB162" s="278"/>
      <c r="GC162" s="278"/>
      <c r="GD162" s="278"/>
      <c r="GE162" s="278"/>
      <c r="GF162" s="278"/>
      <c r="GG162" s="278"/>
      <c r="GH162" s="278"/>
      <c r="GI162" s="150">
        <v>99999</v>
      </c>
      <c r="GJ162" s="150">
        <v>99999</v>
      </c>
      <c r="GK162" s="150">
        <v>99999</v>
      </c>
      <c r="GL162" s="48">
        <v>156</v>
      </c>
      <c r="GN162" s="99">
        <f t="shared" si="136"/>
        <v>538</v>
      </c>
      <c r="GO162" s="99">
        <f t="shared" si="133"/>
        <v>540</v>
      </c>
      <c r="GP162" s="50"/>
      <c r="GQ162" s="101" t="str">
        <f t="shared" si="135"/>
        <v>165</v>
      </c>
      <c r="GR162" s="104" t="str">
        <f t="shared" si="134"/>
        <v>159</v>
      </c>
      <c r="GS162" s="50">
        <f t="shared" si="130"/>
        <v>157</v>
      </c>
      <c r="GT162" s="7"/>
      <c r="GU16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26,130,136,135,150,151,149,148,144,143,142,171,170,169,168,167,166,165,100,159,155,154,31,24,23,45,33,49,46,44,43,53,48,47,41,40,42,39,38,</v>
      </c>
      <c r="GV162" s="241" t="str">
        <v>1199993.14,2.5,0</v>
      </c>
      <c r="GW162" s="101">
        <f t="shared" si="105"/>
        <v>11</v>
      </c>
      <c r="GX162" s="101">
        <f t="shared" si="106"/>
        <v>15</v>
      </c>
      <c r="GY162" s="167">
        <f t="shared" si="107"/>
        <v>1199993.1399999999</v>
      </c>
      <c r="GZ162" s="99">
        <f t="shared" si="108"/>
        <v>2.5</v>
      </c>
      <c r="HA162" s="99">
        <f t="shared" si="109"/>
        <v>0</v>
      </c>
      <c r="HB162" s="248" t="str">
        <f t="shared" si="110"/>
        <v>-</v>
      </c>
      <c r="HC162" s="49"/>
      <c r="HD162" s="246" t="str">
        <f t="shared" si="131"/>
        <v/>
      </c>
      <c r="HE162" s="50">
        <v>157</v>
      </c>
      <c r="HF162" s="173" t="str">
        <f t="shared" si="132"/>
        <v/>
      </c>
      <c r="HG162" s="101" t="str">
        <f t="shared" si="104"/>
        <v/>
      </c>
      <c r="HH162" s="267" t="str" cm="1">
        <f t="array" ref="HH162">IF(HE162&lt;=$HC$1-1,IF(HF162&lt;&gt;HF161,INDEX($M$6:$GK$185,1,HG162+1),INDEX($M$6:$GK$185,MIN(HG162,HG161)+1,MAX(HG162,HG161)+1))+IF(HF162&lt;&gt;HF163,INDEX($M$6:$GK$185,1,HG162+1),0),"")</f>
        <v/>
      </c>
      <c r="HI162" s="50" t="str">
        <f t="shared" ca="1" si="111"/>
        <v/>
      </c>
      <c r="HJ162" s="49"/>
      <c r="HK162" s="49"/>
      <c r="HL162" s="49"/>
      <c r="HM162" s="49"/>
      <c r="HP162" s="161">
        <v>157</v>
      </c>
      <c r="HQ162" s="163" t="str">
        <f t="shared" si="122"/>
        <v>,-157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2" s="164" t="str">
        <f t="shared" si="123"/>
        <v>,-157,2,98,70,68,67,66,65,60,63,64,62,61,158,156,1,177,161,160,162,176,175,174,163,164,172,173,140,141,145,146,147,137,138,139,153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2" s="105" t="str">
        <f t="shared" si="124"/>
        <v>157,2,98,70,68,67,66,65,60,63,64,62,61,158,156,1,177,161,160,162,176,175,174,163,164,172,173,140,141,145,146,147,137,138,139,153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2" s="143" t="str">
        <v>1299987,2.5,0</v>
      </c>
      <c r="HU162" s="161">
        <f t="shared" si="112"/>
        <v>8</v>
      </c>
      <c r="HV162" s="161">
        <f t="shared" si="113"/>
        <v>12</v>
      </c>
      <c r="HW162" s="161">
        <f t="shared" si="114"/>
        <v>1299987</v>
      </c>
      <c r="HX162" s="161">
        <f t="shared" si="115"/>
        <v>2.5</v>
      </c>
      <c r="HY162" s="161">
        <f t="shared" si="116"/>
        <v>0</v>
      </c>
      <c r="HZ162" s="161">
        <f t="shared" si="117"/>
        <v>1299987</v>
      </c>
      <c r="IA162" s="174">
        <f t="shared" si="125"/>
        <v>99999</v>
      </c>
      <c r="IB162" s="173">
        <f t="shared" si="126"/>
        <v>99999</v>
      </c>
      <c r="IC162" s="56" t="e">
        <f t="shared" si="127"/>
        <v>#VALUE!</v>
      </c>
      <c r="ID162" s="167" t="str">
        <f t="shared" si="128"/>
        <v>-</v>
      </c>
      <c r="IE162" s="186" t="str">
        <f t="shared" si="129"/>
        <v>-</v>
      </c>
      <c r="IJ162" s="121">
        <f t="shared" si="118"/>
        <v>99999</v>
      </c>
      <c r="IK162" s="1">
        <f t="shared" si="119"/>
        <v>99999</v>
      </c>
      <c r="IL162" s="56" t="str">
        <f t="shared" si="120"/>
        <v>-</v>
      </c>
    </row>
    <row r="163" spans="1:246" ht="16" thickBot="1" x14ac:dyDescent="0.25">
      <c r="A163" s="64"/>
      <c r="B163" s="1">
        <v>158</v>
      </c>
      <c r="K163" s="9">
        <v>157</v>
      </c>
      <c r="L163" s="3">
        <v>157</v>
      </c>
      <c r="AS163" s="281"/>
      <c r="AT163" s="281"/>
      <c r="AU163" s="281"/>
      <c r="AV163" s="281"/>
      <c r="AW163" s="281"/>
      <c r="AX163" s="281"/>
      <c r="AY163" s="281"/>
      <c r="AZ163" s="281"/>
      <c r="BA163" s="281"/>
      <c r="BB163" s="281"/>
      <c r="BC163" s="281"/>
      <c r="BD163" s="281"/>
      <c r="BE163" s="281"/>
      <c r="BF163" s="281"/>
      <c r="BG163" s="281"/>
      <c r="BH163" s="281"/>
      <c r="BI163" s="281"/>
      <c r="BJ163" s="281"/>
      <c r="BK163" s="281"/>
      <c r="BL163" s="281"/>
      <c r="BM163" s="281"/>
      <c r="BN163" s="281"/>
      <c r="BO163" s="281"/>
      <c r="BP163" s="281"/>
      <c r="BQ163" s="281"/>
      <c r="BR163" s="281"/>
      <c r="BS163" s="281"/>
      <c r="BT163" s="281"/>
      <c r="BU163" s="281"/>
      <c r="BV163" s="281"/>
      <c r="BW163" s="281"/>
      <c r="BX163" s="281"/>
      <c r="BY163" s="281"/>
      <c r="BZ163" s="281"/>
      <c r="CA163" s="281"/>
      <c r="CB163" s="281"/>
      <c r="CC163" s="281"/>
      <c r="CD163" s="281"/>
      <c r="CE163" s="281"/>
      <c r="CF163" s="281"/>
      <c r="CG163" s="281"/>
      <c r="CH163" s="281"/>
      <c r="CI163" s="281"/>
      <c r="CJ163" s="281"/>
      <c r="CK163" s="281"/>
      <c r="CL163" s="281"/>
      <c r="CM163" s="281"/>
      <c r="CN163" s="281"/>
      <c r="CO163" s="281"/>
      <c r="CP163" s="281"/>
      <c r="CQ163" s="281"/>
      <c r="CR163" s="281"/>
      <c r="CS163" s="281"/>
      <c r="CT163" s="281"/>
      <c r="CU163" s="281"/>
      <c r="CV163" s="281"/>
      <c r="CW163" s="281"/>
      <c r="CX163" s="281"/>
      <c r="CY163" s="281"/>
      <c r="CZ163" s="281"/>
      <c r="DA163" s="281"/>
      <c r="DB163" s="281"/>
      <c r="DC163" s="281"/>
      <c r="DD163" s="281"/>
      <c r="DE163" s="281"/>
      <c r="DF163" s="281"/>
      <c r="DG163" s="281"/>
      <c r="DH163" s="281"/>
      <c r="DI163" s="281"/>
      <c r="DJ163" s="281"/>
      <c r="DK163" s="281"/>
      <c r="DL163" s="281"/>
      <c r="DM163" s="281"/>
      <c r="DN163" s="281"/>
      <c r="DO163" s="281"/>
      <c r="DP163" s="281"/>
      <c r="DQ163" s="281"/>
      <c r="DR163" s="281"/>
      <c r="DS163" s="281"/>
      <c r="DT163" s="281"/>
      <c r="DU163" s="281"/>
      <c r="DV163" s="281"/>
      <c r="DW163" s="281"/>
      <c r="DX163" s="281"/>
      <c r="DY163" s="281"/>
      <c r="DZ163" s="281"/>
      <c r="EA163" s="281"/>
      <c r="EB163" s="281"/>
      <c r="EC163" s="281"/>
      <c r="ED163" s="281"/>
      <c r="EE163" s="281"/>
      <c r="EF163" s="281"/>
      <c r="EG163" s="281"/>
      <c r="EH163" s="281"/>
      <c r="EI163" s="281"/>
      <c r="EJ163" s="281"/>
      <c r="EK163" s="281"/>
      <c r="EL163" s="281"/>
      <c r="EM163" s="281"/>
      <c r="EN163" s="281"/>
      <c r="EO163" s="281"/>
      <c r="EP163" s="281"/>
      <c r="EQ163" s="281"/>
      <c r="ER163" s="281"/>
      <c r="ES163" s="281"/>
      <c r="ET163" s="281"/>
      <c r="EU163" s="281"/>
      <c r="EV163" s="281"/>
      <c r="EW163" s="281"/>
      <c r="EX163" s="281"/>
      <c r="EY163" s="9"/>
      <c r="EZ163" s="9"/>
      <c r="FA163" s="9"/>
      <c r="FB163" s="9"/>
      <c r="FC163" s="9"/>
      <c r="FD163" s="9"/>
      <c r="FE163" s="9"/>
      <c r="FF163" s="9"/>
      <c r="FG163" s="9"/>
      <c r="FH163" s="9"/>
      <c r="FI163" s="9"/>
      <c r="FJ163" s="9"/>
      <c r="FK163" s="9"/>
      <c r="FL163" s="9"/>
      <c r="FM163" s="143"/>
      <c r="FN163" s="143" t="s">
        <v>17</v>
      </c>
      <c r="FO163" s="278"/>
      <c r="FP163" s="278"/>
      <c r="FQ163" s="278"/>
      <c r="FR163" s="278"/>
      <c r="FS163" s="278"/>
      <c r="FT163" s="278"/>
      <c r="FU163" s="278"/>
      <c r="FV163" s="278"/>
      <c r="FW163" s="278"/>
      <c r="FX163" s="278"/>
      <c r="FY163" s="278"/>
      <c r="FZ163" s="278"/>
      <c r="GA163" s="278"/>
      <c r="GB163" s="278"/>
      <c r="GC163" s="278"/>
      <c r="GD163" s="278"/>
      <c r="GE163" s="278"/>
      <c r="GF163" s="278"/>
      <c r="GG163" s="278"/>
      <c r="GH163" s="278"/>
      <c r="GI163" s="150">
        <v>99999</v>
      </c>
      <c r="GJ163" s="150">
        <v>99999</v>
      </c>
      <c r="GK163" s="150">
        <v>99999</v>
      </c>
      <c r="GL163" s="48">
        <v>157</v>
      </c>
      <c r="GN163" s="99">
        <f t="shared" si="136"/>
        <v>542</v>
      </c>
      <c r="GO163" s="99">
        <f t="shared" si="133"/>
        <v>544</v>
      </c>
      <c r="GP163" s="50"/>
      <c r="GQ163" s="101" t="str">
        <f t="shared" si="135"/>
        <v>159</v>
      </c>
      <c r="GR163" s="104" t="str">
        <f t="shared" si="134"/>
        <v>155</v>
      </c>
      <c r="GS163" s="50">
        <f t="shared" si="130"/>
        <v>158</v>
      </c>
      <c r="GT163" s="7"/>
      <c r="GU16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26,130,136,135,150,151,149,148,144,143,142,171,170,169,168,167,166,165,159,100,155,154,31,24,23,45,33,49,46,44,43,53,48,47,41,40,42,39,38,</v>
      </c>
      <c r="GV163" s="241" t="str">
        <v>1199993.14,2.5,0</v>
      </c>
      <c r="GW163" s="101">
        <f t="shared" si="105"/>
        <v>11</v>
      </c>
      <c r="GX163" s="101">
        <f t="shared" si="106"/>
        <v>15</v>
      </c>
      <c r="GY163" s="167">
        <f t="shared" si="107"/>
        <v>1199993.1399999999</v>
      </c>
      <c r="GZ163" s="99">
        <f t="shared" si="108"/>
        <v>2.5</v>
      </c>
      <c r="HA163" s="99">
        <f t="shared" si="109"/>
        <v>0</v>
      </c>
      <c r="HB163" s="248" t="str">
        <f t="shared" si="110"/>
        <v>-</v>
      </c>
      <c r="HC163" s="49"/>
      <c r="HD163" s="246" t="str">
        <f t="shared" si="131"/>
        <v/>
      </c>
      <c r="HE163" s="50">
        <v>158</v>
      </c>
      <c r="HF163" s="173" t="str">
        <f t="shared" si="132"/>
        <v/>
      </c>
      <c r="HG163" s="101" t="str">
        <f t="shared" si="104"/>
        <v/>
      </c>
      <c r="HH163" s="267" t="str" cm="1">
        <f t="array" ref="HH163">IF(HE163&lt;=$HC$1-1,IF(HF163&lt;&gt;HF162,INDEX($M$6:$GK$185,1,HG163+1),INDEX($M$6:$GK$185,MIN(HG163,HG162)+1,MAX(HG163,HG162)+1))+IF(HF163&lt;&gt;HF164,INDEX($M$6:$GK$185,1,HG163+1),0),"")</f>
        <v/>
      </c>
      <c r="HI163" s="50" t="str">
        <f t="shared" ca="1" si="111"/>
        <v/>
      </c>
      <c r="HJ163" s="49"/>
      <c r="HK163" s="49"/>
      <c r="HL163" s="49"/>
      <c r="HM163" s="49"/>
      <c r="HP163" s="161">
        <v>158</v>
      </c>
      <c r="HQ163" s="163" t="str">
        <f t="shared" si="122"/>
        <v>,-158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3" s="164" t="str">
        <f t="shared" si="123"/>
        <v>,-158,2,98,70,68,67,66,65,60,63,64,62,61,1,156,157,177,161,160,162,176,175,174,163,164,172,173,140,141,145,146,147,137,138,139,153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3" s="105" t="str">
        <f t="shared" si="124"/>
        <v>158,2,98,70,68,67,66,65,60,63,64,62,61,1,156,157,177,161,160,162,176,175,174,163,164,172,173,140,141,145,146,147,137,138,139,153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3" s="143" t="str">
        <v>1399986,2.5,0</v>
      </c>
      <c r="HU163" s="161">
        <f t="shared" si="112"/>
        <v>8</v>
      </c>
      <c r="HV163" s="161">
        <f t="shared" si="113"/>
        <v>12</v>
      </c>
      <c r="HW163" s="161">
        <f t="shared" si="114"/>
        <v>1399986</v>
      </c>
      <c r="HX163" s="161">
        <f t="shared" si="115"/>
        <v>2.5</v>
      </c>
      <c r="HY163" s="161">
        <f t="shared" si="116"/>
        <v>0</v>
      </c>
      <c r="HZ163" s="161">
        <f t="shared" si="117"/>
        <v>1399986</v>
      </c>
      <c r="IA163" s="174">
        <f t="shared" si="125"/>
        <v>99999</v>
      </c>
      <c r="IB163" s="173">
        <f t="shared" si="126"/>
        <v>99999</v>
      </c>
      <c r="IC163" s="56" t="e">
        <f t="shared" si="127"/>
        <v>#VALUE!</v>
      </c>
      <c r="ID163" s="167" t="str">
        <f t="shared" si="128"/>
        <v>-</v>
      </c>
      <c r="IE163" s="186" t="str">
        <f t="shared" si="129"/>
        <v>-</v>
      </c>
      <c r="IJ163" s="121">
        <f t="shared" si="118"/>
        <v>99999</v>
      </c>
      <c r="IK163" s="1">
        <f t="shared" si="119"/>
        <v>99999</v>
      </c>
      <c r="IL163" s="56" t="str">
        <f t="shared" si="120"/>
        <v>-</v>
      </c>
    </row>
    <row r="164" spans="1:246" ht="16" thickBot="1" x14ac:dyDescent="0.25">
      <c r="A164" s="64"/>
      <c r="B164" s="1">
        <v>159</v>
      </c>
      <c r="K164" s="9">
        <v>158</v>
      </c>
      <c r="L164" s="3">
        <v>158</v>
      </c>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1"/>
      <c r="BZ164" s="281"/>
      <c r="CA164" s="281"/>
      <c r="CB164" s="281"/>
      <c r="CC164" s="281"/>
      <c r="CD164" s="281"/>
      <c r="CE164" s="281"/>
      <c r="CF164" s="281"/>
      <c r="CG164" s="281"/>
      <c r="CH164" s="281"/>
      <c r="CI164" s="281"/>
      <c r="CJ164" s="281"/>
      <c r="CK164" s="281"/>
      <c r="CL164" s="281"/>
      <c r="CM164" s="281"/>
      <c r="CN164" s="281"/>
      <c r="CO164" s="281"/>
      <c r="CP164" s="281"/>
      <c r="CQ164" s="281"/>
      <c r="CR164" s="281"/>
      <c r="CS164" s="281"/>
      <c r="CT164" s="281"/>
      <c r="CU164" s="281"/>
      <c r="CV164" s="281"/>
      <c r="CW164" s="281"/>
      <c r="CX164" s="281"/>
      <c r="CY164" s="281"/>
      <c r="CZ164" s="281"/>
      <c r="DA164" s="281"/>
      <c r="DB164" s="281"/>
      <c r="DC164" s="281"/>
      <c r="DD164" s="281"/>
      <c r="DE164" s="281"/>
      <c r="DF164" s="281"/>
      <c r="DG164" s="281"/>
      <c r="DH164" s="281"/>
      <c r="DI164" s="281"/>
      <c r="DJ164" s="281"/>
      <c r="DK164" s="281"/>
      <c r="DL164" s="281"/>
      <c r="DM164" s="281"/>
      <c r="DN164" s="281"/>
      <c r="DO164" s="281"/>
      <c r="DP164" s="281"/>
      <c r="DQ164" s="281"/>
      <c r="DR164" s="281"/>
      <c r="DS164" s="281"/>
      <c r="DT164" s="281"/>
      <c r="DU164" s="281"/>
      <c r="DV164" s="281"/>
      <c r="DW164" s="281"/>
      <c r="DX164" s="281"/>
      <c r="DY164" s="281"/>
      <c r="DZ164" s="281"/>
      <c r="EA164" s="281"/>
      <c r="EB164" s="281"/>
      <c r="EC164" s="281"/>
      <c r="ED164" s="281"/>
      <c r="EE164" s="281"/>
      <c r="EF164" s="281"/>
      <c r="EG164" s="281"/>
      <c r="EH164" s="281"/>
      <c r="EI164" s="281"/>
      <c r="EJ164" s="281"/>
      <c r="EK164" s="281"/>
      <c r="EL164" s="281"/>
      <c r="EM164" s="281"/>
      <c r="EN164" s="281"/>
      <c r="EO164" s="281"/>
      <c r="EP164" s="281"/>
      <c r="EQ164" s="281"/>
      <c r="ER164" s="281"/>
      <c r="ES164" s="281"/>
      <c r="ET164" s="281"/>
      <c r="EU164" s="281"/>
      <c r="EV164" s="281"/>
      <c r="EW164" s="281"/>
      <c r="EX164" s="281"/>
      <c r="EY164" s="9"/>
      <c r="EZ164" s="9"/>
      <c r="FA164" s="9"/>
      <c r="FB164" s="9"/>
      <c r="FC164" s="9"/>
      <c r="FD164" s="9"/>
      <c r="FE164" s="9"/>
      <c r="FF164" s="9"/>
      <c r="FG164" s="9"/>
      <c r="FH164" s="9"/>
      <c r="FI164" s="9"/>
      <c r="FJ164" s="9"/>
      <c r="FK164" s="9"/>
      <c r="FL164" s="9"/>
      <c r="FM164" s="9"/>
      <c r="FN164" s="143"/>
      <c r="FO164" s="143" t="s">
        <v>17</v>
      </c>
      <c r="FP164" s="278"/>
      <c r="FQ164" s="278"/>
      <c r="FR164" s="278"/>
      <c r="FS164" s="278"/>
      <c r="FT164" s="278"/>
      <c r="FU164" s="278"/>
      <c r="FV164" s="278"/>
      <c r="FW164" s="278"/>
      <c r="FX164" s="278"/>
      <c r="FY164" s="278"/>
      <c r="FZ164" s="278"/>
      <c r="GA164" s="278"/>
      <c r="GB164" s="278"/>
      <c r="GC164" s="278"/>
      <c r="GD164" s="278"/>
      <c r="GE164" s="278"/>
      <c r="GF164" s="278"/>
      <c r="GG164" s="278"/>
      <c r="GH164" s="278"/>
      <c r="GI164" s="150">
        <v>99999</v>
      </c>
      <c r="GJ164" s="150">
        <v>99999</v>
      </c>
      <c r="GK164" s="150">
        <v>99999</v>
      </c>
      <c r="GL164" s="48">
        <v>158</v>
      </c>
      <c r="GN164" s="99">
        <f t="shared" si="136"/>
        <v>546</v>
      </c>
      <c r="GO164" s="99">
        <f t="shared" si="133"/>
        <v>548</v>
      </c>
      <c r="GP164" s="50"/>
      <c r="GQ164" s="101" t="str">
        <f t="shared" si="135"/>
        <v>155</v>
      </c>
      <c r="GR164" s="104" t="str">
        <f t="shared" si="134"/>
        <v>154</v>
      </c>
      <c r="GS164" s="50">
        <f t="shared" si="130"/>
        <v>159</v>
      </c>
      <c r="GT164" s="7"/>
      <c r="GU16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26,130,136,135,150,151,149,148,144,143,142,171,170,169,168,167,166,165,159,155,100,154,31,24,23,45,33,49,46,44,43,53,48,47,41,40,42,39,38,</v>
      </c>
      <c r="GV164" s="241" t="str">
        <v>1199993.14,2.5,0</v>
      </c>
      <c r="GW164" s="101">
        <f t="shared" si="105"/>
        <v>11</v>
      </c>
      <c r="GX164" s="101">
        <f t="shared" si="106"/>
        <v>15</v>
      </c>
      <c r="GY164" s="167">
        <f t="shared" si="107"/>
        <v>1199993.1399999999</v>
      </c>
      <c r="GZ164" s="99">
        <f t="shared" si="108"/>
        <v>2.5</v>
      </c>
      <c r="HA164" s="99">
        <f t="shared" si="109"/>
        <v>0</v>
      </c>
      <c r="HB164" s="248" t="str">
        <f t="shared" si="110"/>
        <v>-</v>
      </c>
      <c r="HC164" s="49"/>
      <c r="HD164" s="246" t="str">
        <f t="shared" si="131"/>
        <v/>
      </c>
      <c r="HE164" s="50">
        <v>159</v>
      </c>
      <c r="HF164" s="173" t="str">
        <f t="shared" si="132"/>
        <v/>
      </c>
      <c r="HG164" s="101" t="str">
        <f t="shared" si="104"/>
        <v/>
      </c>
      <c r="HH164" s="267" t="str" cm="1">
        <f t="array" ref="HH164">IF(HE164&lt;=$HC$1-1,IF(HF164&lt;&gt;HF163,INDEX($M$6:$GK$185,1,HG164+1),INDEX($M$6:$GK$185,MIN(HG164,HG163)+1,MAX(HG164,HG163)+1))+IF(HF164&lt;&gt;HF165,INDEX($M$6:$GK$185,1,HG164+1),0),"")</f>
        <v/>
      </c>
      <c r="HI164" s="50" t="str">
        <f t="shared" ca="1" si="111"/>
        <v/>
      </c>
      <c r="HJ164" s="49"/>
      <c r="HK164" s="49"/>
      <c r="HL164" s="49"/>
      <c r="HM164" s="49"/>
      <c r="HP164" s="161">
        <v>159</v>
      </c>
      <c r="HQ164" s="163" t="str">
        <f t="shared" si="122"/>
        <v>,-159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4" s="164" t="str">
        <f t="shared" si="123"/>
        <v>,-159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1,155,154,31,24,23,45,33,49,46,44,43,53,48,47,41,40,42,39,38,</v>
      </c>
      <c r="HS164" s="105" t="str">
        <f t="shared" si="124"/>
        <v>159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1,155,154,31,24,23,45,33,49,46,44,43,53,48,47,41,40,42,39,38,</v>
      </c>
      <c r="HT164" s="143" t="str">
        <v>1299987,1.25,0</v>
      </c>
      <c r="HU164" s="161">
        <f t="shared" si="112"/>
        <v>8</v>
      </c>
      <c r="HV164" s="161">
        <f t="shared" si="113"/>
        <v>13</v>
      </c>
      <c r="HW164" s="161">
        <f t="shared" si="114"/>
        <v>1299987</v>
      </c>
      <c r="HX164" s="161">
        <f t="shared" si="115"/>
        <v>1.25</v>
      </c>
      <c r="HY164" s="161">
        <f t="shared" si="116"/>
        <v>0</v>
      </c>
      <c r="HZ164" s="161">
        <f t="shared" si="117"/>
        <v>1299987</v>
      </c>
      <c r="IA164" s="174">
        <f t="shared" si="125"/>
        <v>99999</v>
      </c>
      <c r="IB164" s="173">
        <f t="shared" si="126"/>
        <v>99999</v>
      </c>
      <c r="IC164" s="56" t="e">
        <f t="shared" si="127"/>
        <v>#VALUE!</v>
      </c>
      <c r="ID164" s="167" t="str">
        <f t="shared" si="128"/>
        <v>-</v>
      </c>
      <c r="IE164" s="186" t="str">
        <f t="shared" si="129"/>
        <v>-</v>
      </c>
      <c r="IJ164" s="121">
        <f t="shared" si="118"/>
        <v>99999</v>
      </c>
      <c r="IK164" s="1">
        <f t="shared" si="119"/>
        <v>99999</v>
      </c>
      <c r="IL164" s="56" t="str">
        <f t="shared" si="120"/>
        <v>-</v>
      </c>
    </row>
    <row r="165" spans="1:246" ht="16" thickBot="1" x14ac:dyDescent="0.25">
      <c r="A165" s="64"/>
      <c r="B165" s="1">
        <v>160</v>
      </c>
      <c r="K165" s="9">
        <v>159</v>
      </c>
      <c r="L165" s="3">
        <v>159</v>
      </c>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281"/>
      <c r="BS165" s="281"/>
      <c r="BT165" s="281"/>
      <c r="BU165" s="281"/>
      <c r="BV165" s="281"/>
      <c r="BW165" s="281"/>
      <c r="BX165" s="281"/>
      <c r="BY165" s="281"/>
      <c r="BZ165" s="281"/>
      <c r="CA165" s="281"/>
      <c r="CB165" s="281"/>
      <c r="CC165" s="281"/>
      <c r="CD165" s="281"/>
      <c r="CE165" s="281"/>
      <c r="CF165" s="281"/>
      <c r="CG165" s="281"/>
      <c r="CH165" s="281"/>
      <c r="CI165" s="281"/>
      <c r="CJ165" s="281"/>
      <c r="CK165" s="281"/>
      <c r="CL165" s="281"/>
      <c r="CM165" s="281"/>
      <c r="CN165" s="281"/>
      <c r="CO165" s="281"/>
      <c r="CP165" s="281"/>
      <c r="CQ165" s="281"/>
      <c r="CR165" s="281"/>
      <c r="CS165" s="281"/>
      <c r="CT165" s="281"/>
      <c r="CU165" s="281"/>
      <c r="CV165" s="281"/>
      <c r="CW165" s="281"/>
      <c r="CX165" s="281"/>
      <c r="CY165" s="281"/>
      <c r="CZ165" s="281"/>
      <c r="DA165" s="281"/>
      <c r="DB165" s="281"/>
      <c r="DC165" s="281"/>
      <c r="DD165" s="281"/>
      <c r="DE165" s="281"/>
      <c r="DF165" s="281"/>
      <c r="DG165" s="281"/>
      <c r="DH165" s="281"/>
      <c r="DI165" s="281"/>
      <c r="DJ165" s="281"/>
      <c r="DK165" s="281"/>
      <c r="DL165" s="281"/>
      <c r="DM165" s="281"/>
      <c r="DN165" s="281"/>
      <c r="DO165" s="281"/>
      <c r="DP165" s="281"/>
      <c r="DQ165" s="281"/>
      <c r="DR165" s="281"/>
      <c r="DS165" s="281"/>
      <c r="DT165" s="281"/>
      <c r="DU165" s="281"/>
      <c r="DV165" s="281"/>
      <c r="DW165" s="281"/>
      <c r="DX165" s="281"/>
      <c r="DY165" s="281"/>
      <c r="DZ165" s="281"/>
      <c r="EA165" s="281"/>
      <c r="EB165" s="281"/>
      <c r="EC165" s="281"/>
      <c r="ED165" s="281"/>
      <c r="EE165" s="281"/>
      <c r="EF165" s="281"/>
      <c r="EG165" s="281"/>
      <c r="EH165" s="281"/>
      <c r="EI165" s="281"/>
      <c r="EJ165" s="281"/>
      <c r="EK165" s="281"/>
      <c r="EL165" s="281"/>
      <c r="EM165" s="281"/>
      <c r="EN165" s="281"/>
      <c r="EO165" s="281"/>
      <c r="EP165" s="281"/>
      <c r="EQ165" s="281"/>
      <c r="ER165" s="281"/>
      <c r="ES165" s="281"/>
      <c r="ET165" s="281"/>
      <c r="EU165" s="281"/>
      <c r="EV165" s="281"/>
      <c r="EW165" s="281"/>
      <c r="EX165" s="281"/>
      <c r="EY165" s="281"/>
      <c r="EZ165" s="281"/>
      <c r="FA165" s="281"/>
      <c r="FB165" s="281"/>
      <c r="FC165" s="281"/>
      <c r="FD165" s="281"/>
      <c r="FE165" s="281"/>
      <c r="FF165" s="281"/>
      <c r="FG165" s="281"/>
      <c r="FH165" s="281"/>
      <c r="FI165" s="281"/>
      <c r="FJ165" s="281"/>
      <c r="FK165" s="281"/>
      <c r="FL165" s="281"/>
      <c r="FM165" s="281"/>
      <c r="FN165" s="281"/>
      <c r="FO165" s="142"/>
      <c r="FP165" s="143" t="s">
        <v>17</v>
      </c>
      <c r="FQ165" s="278"/>
      <c r="FR165" s="278"/>
      <c r="FS165" s="278"/>
      <c r="FT165" s="278"/>
      <c r="FU165" s="278"/>
      <c r="FV165" s="278"/>
      <c r="FW165" s="278"/>
      <c r="FX165" s="278"/>
      <c r="FY165" s="278"/>
      <c r="FZ165" s="278"/>
      <c r="GA165" s="278"/>
      <c r="GB165" s="278"/>
      <c r="GC165" s="278"/>
      <c r="GD165" s="278"/>
      <c r="GE165" s="278"/>
      <c r="GF165" s="278"/>
      <c r="GG165" s="278"/>
      <c r="GH165" s="278"/>
      <c r="GI165" s="150">
        <v>99999</v>
      </c>
      <c r="GJ165" s="150">
        <v>99999</v>
      </c>
      <c r="GK165" s="150">
        <v>99999</v>
      </c>
      <c r="GL165" s="48">
        <v>159</v>
      </c>
      <c r="GN165" s="99">
        <f t="shared" si="136"/>
        <v>550</v>
      </c>
      <c r="GO165" s="99">
        <f t="shared" si="133"/>
        <v>551</v>
      </c>
      <c r="GP165" s="50"/>
      <c r="GQ165" s="101" t="str">
        <f t="shared" si="135"/>
        <v>154</v>
      </c>
      <c r="GR165" s="104" t="str">
        <f t="shared" si="134"/>
        <v>31</v>
      </c>
      <c r="GS165" s="50">
        <f t="shared" si="130"/>
        <v>160</v>
      </c>
      <c r="GT165" s="7"/>
      <c r="GU16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26,130,136,135,150,151,149,148,144,143,142,171,170,169,168,167,166,165,159,155,154,100,31,24,23,45,33,49,46,44,43,53,48,47,41,40,42,39,38,</v>
      </c>
      <c r="GV165" s="241" t="str">
        <v>1199993.14,2.5,0</v>
      </c>
      <c r="GW165" s="101">
        <f t="shared" si="105"/>
        <v>11</v>
      </c>
      <c r="GX165" s="101">
        <f t="shared" si="106"/>
        <v>15</v>
      </c>
      <c r="GY165" s="167">
        <f t="shared" si="107"/>
        <v>1199993.1399999999</v>
      </c>
      <c r="GZ165" s="99">
        <f t="shared" si="108"/>
        <v>2.5</v>
      </c>
      <c r="HA165" s="99">
        <f t="shared" si="109"/>
        <v>0</v>
      </c>
      <c r="HB165" s="248" t="str">
        <f t="shared" si="110"/>
        <v>-</v>
      </c>
      <c r="HC165" s="49"/>
      <c r="HD165" s="246" t="str">
        <f t="shared" si="131"/>
        <v/>
      </c>
      <c r="HE165" s="50">
        <v>160</v>
      </c>
      <c r="HF165" s="173" t="str">
        <f t="shared" si="132"/>
        <v/>
      </c>
      <c r="HG165" s="101" t="str">
        <f t="shared" si="104"/>
        <v/>
      </c>
      <c r="HH165" s="267" t="str" cm="1">
        <f t="array" ref="HH165">IF(HE165&lt;=$HC$1-1,IF(HF165&lt;&gt;HF164,INDEX($M$6:$GK$185,1,HG165+1),INDEX($M$6:$GK$185,MIN(HG165,HG164)+1,MAX(HG165,HG164)+1))+IF(HF165&lt;&gt;HF166,INDEX($M$6:$GK$185,1,HG165+1),0),"")</f>
        <v/>
      </c>
      <c r="HI165" s="50" t="str">
        <f t="shared" ca="1" si="111"/>
        <v/>
      </c>
      <c r="HJ165" s="49"/>
      <c r="HK165" s="49"/>
      <c r="HL165" s="49"/>
      <c r="HM165" s="49"/>
      <c r="HP165" s="161">
        <v>160</v>
      </c>
      <c r="HQ165" s="163" t="str">
        <f t="shared" si="122"/>
        <v>,-160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5" s="164" t="str">
        <f t="shared" si="123"/>
        <v>,-160,2,98,70,68,67,66,65,60,63,64,62,61,158,156,157,177,161,1,162,176,175,174,163,164,172,173,140,141,145,146,147,137,138,139,153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5" s="105" t="str">
        <f t="shared" si="124"/>
        <v>160,2,98,70,68,67,66,65,60,63,64,62,61,158,156,157,177,161,1,162,176,175,174,163,164,172,173,140,141,145,146,147,137,138,139,153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5" s="143" t="str">
        <v>1299987,2.5,0</v>
      </c>
      <c r="HU165" s="161">
        <f t="shared" si="112"/>
        <v>8</v>
      </c>
      <c r="HV165" s="161">
        <f t="shared" si="113"/>
        <v>12</v>
      </c>
      <c r="HW165" s="161">
        <f t="shared" si="114"/>
        <v>1299987</v>
      </c>
      <c r="HX165" s="161">
        <f t="shared" si="115"/>
        <v>2.5</v>
      </c>
      <c r="HY165" s="161">
        <f t="shared" si="116"/>
        <v>0</v>
      </c>
      <c r="HZ165" s="161">
        <f t="shared" si="117"/>
        <v>1299987</v>
      </c>
      <c r="IA165" s="174">
        <f t="shared" si="125"/>
        <v>99999</v>
      </c>
      <c r="IB165" s="173">
        <f t="shared" si="126"/>
        <v>99999</v>
      </c>
      <c r="IC165" s="56" t="e">
        <f t="shared" si="127"/>
        <v>#VALUE!</v>
      </c>
      <c r="ID165" s="167" t="str">
        <f t="shared" si="128"/>
        <v>-</v>
      </c>
      <c r="IE165" s="186" t="str">
        <f t="shared" si="129"/>
        <v>-</v>
      </c>
      <c r="IJ165" s="121">
        <f t="shared" si="118"/>
        <v>99999</v>
      </c>
      <c r="IK165" s="1">
        <f t="shared" si="119"/>
        <v>99999</v>
      </c>
      <c r="IL165" s="56" t="str">
        <f t="shared" si="120"/>
        <v>-</v>
      </c>
    </row>
    <row r="166" spans="1:246" ht="16" thickBot="1" x14ac:dyDescent="0.25">
      <c r="A166" s="64"/>
      <c r="B166" s="1">
        <v>161</v>
      </c>
      <c r="K166" s="9">
        <v>160</v>
      </c>
      <c r="L166" s="3">
        <v>160</v>
      </c>
      <c r="AS166" s="281"/>
      <c r="AT166" s="281"/>
      <c r="AU166" s="281"/>
      <c r="AV166" s="281"/>
      <c r="AW166" s="281"/>
      <c r="AX166" s="281"/>
      <c r="AY166" s="281"/>
      <c r="AZ166" s="281"/>
      <c r="BA166" s="281"/>
      <c r="BB166" s="281"/>
      <c r="BC166" s="281"/>
      <c r="BD166" s="281"/>
      <c r="BE166" s="281"/>
      <c r="BF166" s="281"/>
      <c r="BG166" s="281"/>
      <c r="BH166" s="281"/>
      <c r="BI166" s="281"/>
      <c r="BJ166" s="281"/>
      <c r="BK166" s="281"/>
      <c r="BL166" s="281"/>
      <c r="BM166" s="281"/>
      <c r="BN166" s="281"/>
      <c r="BO166" s="281"/>
      <c r="BP166" s="281"/>
      <c r="BQ166" s="281"/>
      <c r="BR166" s="281"/>
      <c r="BS166" s="281"/>
      <c r="BT166" s="281"/>
      <c r="BU166" s="281"/>
      <c r="BV166" s="281"/>
      <c r="BW166" s="281"/>
      <c r="BX166" s="281"/>
      <c r="BY166" s="281"/>
      <c r="BZ166" s="281"/>
      <c r="CA166" s="281"/>
      <c r="CB166" s="281"/>
      <c r="CC166" s="281"/>
      <c r="CD166" s="281"/>
      <c r="CE166" s="281"/>
      <c r="CF166" s="281"/>
      <c r="CG166" s="281"/>
      <c r="CH166" s="281"/>
      <c r="CI166" s="281"/>
      <c r="CJ166" s="281"/>
      <c r="CK166" s="281"/>
      <c r="CL166" s="281"/>
      <c r="CM166" s="281"/>
      <c r="CN166" s="281"/>
      <c r="CO166" s="281"/>
      <c r="CP166" s="281"/>
      <c r="CQ166" s="281"/>
      <c r="CR166" s="281"/>
      <c r="CS166" s="281"/>
      <c r="CT166" s="281"/>
      <c r="CU166" s="281"/>
      <c r="CV166" s="281"/>
      <c r="CW166" s="281"/>
      <c r="CX166" s="281"/>
      <c r="CY166" s="281"/>
      <c r="CZ166" s="281"/>
      <c r="DA166" s="281"/>
      <c r="DB166" s="281"/>
      <c r="DC166" s="281"/>
      <c r="DD166" s="281"/>
      <c r="DE166" s="281"/>
      <c r="DF166" s="281"/>
      <c r="DG166" s="281"/>
      <c r="DH166" s="281"/>
      <c r="DI166" s="281"/>
      <c r="DJ166" s="281"/>
      <c r="DK166" s="281"/>
      <c r="DL166" s="281"/>
      <c r="DM166" s="281"/>
      <c r="DN166" s="281"/>
      <c r="DO166" s="281"/>
      <c r="DP166" s="281"/>
      <c r="DQ166" s="281"/>
      <c r="DR166" s="281"/>
      <c r="DS166" s="281"/>
      <c r="DT166" s="281"/>
      <c r="DU166" s="281"/>
      <c r="DV166" s="281"/>
      <c r="DW166" s="281"/>
      <c r="DX166" s="281"/>
      <c r="DY166" s="281"/>
      <c r="DZ166" s="281"/>
      <c r="EA166" s="281"/>
      <c r="EB166" s="281"/>
      <c r="EC166" s="281"/>
      <c r="ED166" s="281"/>
      <c r="EE166" s="281"/>
      <c r="EF166" s="281"/>
      <c r="EG166" s="281"/>
      <c r="EH166" s="281"/>
      <c r="EI166" s="281"/>
      <c r="EJ166" s="281"/>
      <c r="EK166" s="281"/>
      <c r="EL166" s="281"/>
      <c r="EM166" s="281"/>
      <c r="EN166" s="281"/>
      <c r="EO166" s="281"/>
      <c r="EP166" s="281"/>
      <c r="EQ166" s="281"/>
      <c r="ER166" s="281"/>
      <c r="ES166" s="281"/>
      <c r="ET166" s="281"/>
      <c r="EU166" s="281"/>
      <c r="EV166" s="281"/>
      <c r="EW166" s="281"/>
      <c r="EX166" s="281"/>
      <c r="EY166" s="281"/>
      <c r="EZ166" s="281"/>
      <c r="FA166" s="281"/>
      <c r="FB166" s="281"/>
      <c r="FC166" s="281"/>
      <c r="FD166" s="281"/>
      <c r="FE166" s="281"/>
      <c r="FF166" s="281"/>
      <c r="FG166" s="281"/>
      <c r="FH166" s="281"/>
      <c r="FI166" s="281"/>
      <c r="FJ166" s="281"/>
      <c r="FK166" s="281"/>
      <c r="FL166" s="281"/>
      <c r="FM166" s="281"/>
      <c r="FN166" s="281"/>
      <c r="FO166" s="281"/>
      <c r="FP166" s="143"/>
      <c r="FQ166" s="143" t="s">
        <v>17</v>
      </c>
      <c r="FR166" s="278"/>
      <c r="FS166" s="278"/>
      <c r="FT166" s="278"/>
      <c r="FU166" s="278"/>
      <c r="FV166" s="278"/>
      <c r="FW166" s="278"/>
      <c r="FX166" s="278"/>
      <c r="FY166" s="278"/>
      <c r="FZ166" s="278"/>
      <c r="GA166" s="278"/>
      <c r="GB166" s="278"/>
      <c r="GC166" s="278"/>
      <c r="GD166" s="278"/>
      <c r="GE166" s="278"/>
      <c r="GF166" s="278"/>
      <c r="GG166" s="278"/>
      <c r="GH166" s="278"/>
      <c r="GI166" s="150">
        <v>99999</v>
      </c>
      <c r="GJ166" s="150">
        <v>99999</v>
      </c>
      <c r="GK166" s="150">
        <v>99999</v>
      </c>
      <c r="GL166" s="48">
        <v>160</v>
      </c>
      <c r="GN166" s="99">
        <f t="shared" si="136"/>
        <v>553</v>
      </c>
      <c r="GO166" s="99">
        <f t="shared" si="133"/>
        <v>554</v>
      </c>
      <c r="GP166" s="50"/>
      <c r="GQ166" s="101" t="str">
        <f t="shared" si="135"/>
        <v>31</v>
      </c>
      <c r="GR166" s="104" t="str">
        <f t="shared" si="134"/>
        <v>24</v>
      </c>
      <c r="GS166" s="50">
        <f t="shared" si="130"/>
        <v>161</v>
      </c>
      <c r="GT166" s="7"/>
      <c r="GU16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31,100,24,23,45,33,49,46,44,43,53,48,47,41,40,42,39,38,</v>
      </c>
      <c r="GV166" s="241" t="str">
        <v>1199993.14,2.5,0</v>
      </c>
      <c r="GW166" s="101">
        <f t="shared" si="105"/>
        <v>11</v>
      </c>
      <c r="GX166" s="101">
        <f t="shared" si="106"/>
        <v>15</v>
      </c>
      <c r="GY166" s="167">
        <f t="shared" si="107"/>
        <v>1199993.1399999999</v>
      </c>
      <c r="GZ166" s="99">
        <f t="shared" si="108"/>
        <v>2.5</v>
      </c>
      <c r="HA166" s="99">
        <f t="shared" si="109"/>
        <v>0</v>
      </c>
      <c r="HB166" s="248" t="str">
        <f t="shared" si="110"/>
        <v>-</v>
      </c>
      <c r="HC166" s="49"/>
      <c r="HD166" s="246" t="str">
        <f t="shared" si="131"/>
        <v/>
      </c>
      <c r="HE166" s="50">
        <v>161</v>
      </c>
      <c r="HF166" s="173" t="str">
        <f t="shared" si="132"/>
        <v/>
      </c>
      <c r="HG166" s="101" t="str">
        <f t="shared" si="104"/>
        <v/>
      </c>
      <c r="HH166" s="267" t="str" cm="1">
        <f t="array" ref="HH166">IF(HE166&lt;=$HC$1-1,IF(HF166&lt;&gt;HF165,INDEX($M$6:$GK$185,1,HG166+1),INDEX($M$6:$GK$185,MIN(HG166,HG165)+1,MAX(HG166,HG165)+1))+IF(HF166&lt;&gt;HF167,INDEX($M$6:$GK$185,1,HG166+1),0),"")</f>
        <v/>
      </c>
      <c r="HI166" s="50" t="str">
        <f t="shared" ca="1" si="111"/>
        <v/>
      </c>
      <c r="HJ166" s="49"/>
      <c r="HK166" s="49"/>
      <c r="HL166" s="49"/>
      <c r="HM166" s="49"/>
      <c r="HP166" s="161">
        <v>161</v>
      </c>
      <c r="HQ166" s="163" t="str">
        <f t="shared" si="122"/>
        <v>,-161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6" s="164" t="str">
        <f t="shared" si="123"/>
        <v>,-161,2,98,70,68,67,66,65,60,63,64,62,61,158,156,157,177,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6" s="105" t="str">
        <f t="shared" si="124"/>
        <v>161,2,98,70,68,67,66,65,60,63,64,62,61,158,156,157,177,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6" s="143" t="str">
        <v>1299987,2.5,0</v>
      </c>
      <c r="HU166" s="161">
        <f t="shared" si="112"/>
        <v>8</v>
      </c>
      <c r="HV166" s="161">
        <f t="shared" si="113"/>
        <v>12</v>
      </c>
      <c r="HW166" s="161">
        <f t="shared" si="114"/>
        <v>1299987</v>
      </c>
      <c r="HX166" s="161">
        <f t="shared" si="115"/>
        <v>2.5</v>
      </c>
      <c r="HY166" s="161">
        <f t="shared" si="116"/>
        <v>0</v>
      </c>
      <c r="HZ166" s="161">
        <f t="shared" si="117"/>
        <v>1299987</v>
      </c>
      <c r="IA166" s="174">
        <f t="shared" si="125"/>
        <v>99999</v>
      </c>
      <c r="IB166" s="173">
        <f t="shared" si="126"/>
        <v>99999</v>
      </c>
      <c r="IC166" s="56" t="e">
        <f t="shared" si="127"/>
        <v>#VALUE!</v>
      </c>
      <c r="ID166" s="167" t="str">
        <f t="shared" si="128"/>
        <v>-</v>
      </c>
      <c r="IE166" s="186" t="str">
        <f t="shared" si="129"/>
        <v>-</v>
      </c>
      <c r="IJ166" s="121">
        <f t="shared" si="118"/>
        <v>99999</v>
      </c>
      <c r="IK166" s="1">
        <f t="shared" si="119"/>
        <v>99999</v>
      </c>
      <c r="IL166" s="56" t="str">
        <f t="shared" si="120"/>
        <v>-</v>
      </c>
    </row>
    <row r="167" spans="1:246" ht="16" thickBot="1" x14ac:dyDescent="0.25">
      <c r="A167" s="64"/>
      <c r="B167" s="1">
        <v>162</v>
      </c>
      <c r="K167" s="9">
        <v>161</v>
      </c>
      <c r="L167" s="3">
        <v>161</v>
      </c>
      <c r="AS167" s="281"/>
      <c r="AT167" s="281"/>
      <c r="AU167" s="281"/>
      <c r="AV167" s="281"/>
      <c r="AW167" s="281"/>
      <c r="AX167" s="281"/>
      <c r="AY167" s="281"/>
      <c r="AZ167" s="281"/>
      <c r="BA167" s="281"/>
      <c r="BB167" s="281"/>
      <c r="BC167" s="281"/>
      <c r="BD167" s="281"/>
      <c r="BE167" s="281"/>
      <c r="BF167" s="281"/>
      <c r="BG167" s="281"/>
      <c r="BH167" s="281"/>
      <c r="BI167" s="281"/>
      <c r="BJ167" s="281"/>
      <c r="BK167" s="281"/>
      <c r="BL167" s="281"/>
      <c r="BM167" s="281"/>
      <c r="BN167" s="281"/>
      <c r="BO167" s="281"/>
      <c r="BP167" s="281"/>
      <c r="BQ167" s="281"/>
      <c r="BR167" s="281"/>
      <c r="BS167" s="281"/>
      <c r="BT167" s="281"/>
      <c r="BU167" s="281"/>
      <c r="BV167" s="281"/>
      <c r="BW167" s="281"/>
      <c r="BX167" s="281"/>
      <c r="BY167" s="281"/>
      <c r="BZ167" s="281"/>
      <c r="CA167" s="281"/>
      <c r="CB167" s="281"/>
      <c r="CC167" s="281"/>
      <c r="CD167" s="281"/>
      <c r="CE167" s="281"/>
      <c r="CF167" s="281"/>
      <c r="CG167" s="281"/>
      <c r="CH167" s="281"/>
      <c r="CI167" s="281"/>
      <c r="CJ167" s="281"/>
      <c r="CK167" s="281"/>
      <c r="CL167" s="281"/>
      <c r="CM167" s="281"/>
      <c r="CN167" s="281"/>
      <c r="CO167" s="281"/>
      <c r="CP167" s="281"/>
      <c r="CQ167" s="281"/>
      <c r="CR167" s="281"/>
      <c r="CS167" s="281"/>
      <c r="CT167" s="281"/>
      <c r="CU167" s="281"/>
      <c r="CV167" s="281"/>
      <c r="CW167" s="281"/>
      <c r="CX167" s="281"/>
      <c r="CY167" s="281"/>
      <c r="CZ167" s="281"/>
      <c r="DA167" s="281"/>
      <c r="DB167" s="281"/>
      <c r="DC167" s="281"/>
      <c r="DD167" s="281"/>
      <c r="DE167" s="281"/>
      <c r="DF167" s="281"/>
      <c r="DG167" s="281"/>
      <c r="DH167" s="281"/>
      <c r="DI167" s="281"/>
      <c r="DJ167" s="281"/>
      <c r="DK167" s="281"/>
      <c r="DL167" s="281"/>
      <c r="DM167" s="281"/>
      <c r="DN167" s="281"/>
      <c r="DO167" s="281"/>
      <c r="DP167" s="281"/>
      <c r="DQ167" s="281"/>
      <c r="DR167" s="281"/>
      <c r="DS167" s="281"/>
      <c r="DT167" s="281"/>
      <c r="DU167" s="281"/>
      <c r="DV167" s="281"/>
      <c r="DW167" s="281"/>
      <c r="DX167" s="281"/>
      <c r="DY167" s="281"/>
      <c r="DZ167" s="281"/>
      <c r="EA167" s="281"/>
      <c r="EB167" s="281"/>
      <c r="EC167" s="281"/>
      <c r="ED167" s="281"/>
      <c r="EE167" s="281"/>
      <c r="EF167" s="281"/>
      <c r="EG167" s="281"/>
      <c r="EH167" s="281"/>
      <c r="EI167" s="281"/>
      <c r="EJ167" s="281"/>
      <c r="EK167" s="281"/>
      <c r="EL167" s="281"/>
      <c r="EM167" s="281"/>
      <c r="EN167" s="281"/>
      <c r="EO167" s="281"/>
      <c r="EP167" s="281"/>
      <c r="EQ167" s="281"/>
      <c r="ER167" s="281"/>
      <c r="ES167" s="281"/>
      <c r="ET167" s="281"/>
      <c r="EU167" s="281"/>
      <c r="EV167" s="281"/>
      <c r="EW167" s="281"/>
      <c r="EX167" s="281"/>
      <c r="EY167" s="281"/>
      <c r="EZ167" s="281"/>
      <c r="FA167" s="281"/>
      <c r="FB167" s="281"/>
      <c r="FC167" s="281"/>
      <c r="FD167" s="281"/>
      <c r="FE167" s="281"/>
      <c r="FF167" s="281"/>
      <c r="FG167" s="281"/>
      <c r="FH167" s="281"/>
      <c r="FI167" s="281"/>
      <c r="FJ167" s="281"/>
      <c r="FK167" s="281"/>
      <c r="FL167" s="281"/>
      <c r="FM167" s="281"/>
      <c r="FN167" s="281"/>
      <c r="FO167" s="281"/>
      <c r="FP167" s="9"/>
      <c r="FQ167" s="143"/>
      <c r="FR167" s="143" t="s">
        <v>17</v>
      </c>
      <c r="FS167" s="278"/>
      <c r="FT167" s="278"/>
      <c r="FU167" s="278"/>
      <c r="FV167" s="278"/>
      <c r="FW167" s="278"/>
      <c r="FX167" s="278"/>
      <c r="FY167" s="278"/>
      <c r="FZ167" s="278"/>
      <c r="GA167" s="278"/>
      <c r="GB167" s="278"/>
      <c r="GC167" s="278"/>
      <c r="GD167" s="278"/>
      <c r="GE167" s="278"/>
      <c r="GF167" s="278"/>
      <c r="GG167" s="278"/>
      <c r="GH167" s="278"/>
      <c r="GI167" s="150">
        <v>99999</v>
      </c>
      <c r="GJ167" s="150">
        <v>99999</v>
      </c>
      <c r="GK167" s="150">
        <v>99999</v>
      </c>
      <c r="GL167" s="48">
        <v>161</v>
      </c>
      <c r="GN167" s="99">
        <f t="shared" si="136"/>
        <v>556</v>
      </c>
      <c r="GO167" s="99">
        <f t="shared" si="133"/>
        <v>557</v>
      </c>
      <c r="GP167" s="50"/>
      <c r="GQ167" s="101" t="str">
        <f t="shared" si="135"/>
        <v>24</v>
      </c>
      <c r="GR167" s="104" t="str">
        <f t="shared" si="134"/>
        <v>23</v>
      </c>
      <c r="GS167" s="50">
        <f t="shared" si="130"/>
        <v>162</v>
      </c>
      <c r="GT167" s="7"/>
      <c r="GU16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24,100,23,45,33,49,46,44,43,53,48,47,41,40,42,39,38,</v>
      </c>
      <c r="GV167" s="241" t="str">
        <v>1199993.14,2.5,0</v>
      </c>
      <c r="GW167" s="101">
        <f t="shared" si="105"/>
        <v>11</v>
      </c>
      <c r="GX167" s="101">
        <f t="shared" si="106"/>
        <v>15</v>
      </c>
      <c r="GY167" s="167">
        <f t="shared" si="107"/>
        <v>1199993.1399999999</v>
      </c>
      <c r="GZ167" s="99">
        <f t="shared" si="108"/>
        <v>2.5</v>
      </c>
      <c r="HA167" s="99">
        <f t="shared" si="109"/>
        <v>0</v>
      </c>
      <c r="HB167" s="248" t="str">
        <f t="shared" si="110"/>
        <v>-</v>
      </c>
      <c r="HC167" s="49"/>
      <c r="HD167" s="246" t="str">
        <f t="shared" si="131"/>
        <v/>
      </c>
      <c r="HE167" s="50">
        <v>162</v>
      </c>
      <c r="HF167" s="173" t="str">
        <f t="shared" si="132"/>
        <v/>
      </c>
      <c r="HG167" s="101" t="str">
        <f t="shared" si="104"/>
        <v/>
      </c>
      <c r="HH167" s="267" t="str" cm="1">
        <f t="array" ref="HH167">IF(HE167&lt;=$HC$1-1,IF(HF167&lt;&gt;HF166,INDEX($M$6:$GK$185,1,HG167+1),INDEX($M$6:$GK$185,MIN(HG167,HG166)+1,MAX(HG167,HG166)+1))+IF(HF167&lt;&gt;HF168,INDEX($M$6:$GK$185,1,HG167+1),0),"")</f>
        <v/>
      </c>
      <c r="HI167" s="50" t="str">
        <f t="shared" ca="1" si="111"/>
        <v/>
      </c>
      <c r="HJ167" s="49"/>
      <c r="HK167" s="49"/>
      <c r="HL167" s="49"/>
      <c r="HM167" s="49"/>
      <c r="HP167" s="161">
        <v>162</v>
      </c>
      <c r="HQ167" s="163" t="str">
        <f t="shared" si="122"/>
        <v>,-162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7" s="164" t="str">
        <f t="shared" si="123"/>
        <v>,-162,2,98,70,68,67,66,65,60,63,64,62,61,158,156,157,177,161,160,1,176,175,174,163,164,172,173,140,141,145,146,147,137,138,139,153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7" s="105" t="str">
        <f t="shared" si="124"/>
        <v>162,2,98,70,68,67,66,65,60,63,64,62,61,158,156,157,177,161,160,1,176,175,174,163,164,172,173,140,141,145,146,147,137,138,139,153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7" s="143" t="str">
        <v>1299987,2.5,0</v>
      </c>
      <c r="HU167" s="161">
        <f t="shared" si="112"/>
        <v>8</v>
      </c>
      <c r="HV167" s="161">
        <f t="shared" si="113"/>
        <v>12</v>
      </c>
      <c r="HW167" s="161">
        <f t="shared" si="114"/>
        <v>1299987</v>
      </c>
      <c r="HX167" s="161">
        <f t="shared" si="115"/>
        <v>2.5</v>
      </c>
      <c r="HY167" s="161">
        <f t="shared" si="116"/>
        <v>0</v>
      </c>
      <c r="HZ167" s="161">
        <f t="shared" si="117"/>
        <v>1299987</v>
      </c>
      <c r="IA167" s="174">
        <f t="shared" si="125"/>
        <v>99999</v>
      </c>
      <c r="IB167" s="173">
        <f t="shared" si="126"/>
        <v>99999</v>
      </c>
      <c r="IC167" s="56" t="e">
        <f t="shared" si="127"/>
        <v>#VALUE!</v>
      </c>
      <c r="ID167" s="167" t="str">
        <f t="shared" si="128"/>
        <v>-</v>
      </c>
      <c r="IE167" s="186" t="str">
        <f t="shared" si="129"/>
        <v>-</v>
      </c>
      <c r="IJ167" s="121">
        <f t="shared" si="118"/>
        <v>99999</v>
      </c>
      <c r="IK167" s="1">
        <f t="shared" si="119"/>
        <v>99999</v>
      </c>
      <c r="IL167" s="56" t="str">
        <f t="shared" si="120"/>
        <v>-</v>
      </c>
    </row>
    <row r="168" spans="1:246" ht="16" thickBot="1" x14ac:dyDescent="0.25">
      <c r="A168" s="64"/>
      <c r="B168" s="1">
        <v>163</v>
      </c>
      <c r="K168" s="9">
        <v>162</v>
      </c>
      <c r="L168" s="3">
        <v>162</v>
      </c>
      <c r="AS168" s="281"/>
      <c r="AT168" s="281"/>
      <c r="AU168" s="281"/>
      <c r="AV168" s="281"/>
      <c r="AW168" s="281"/>
      <c r="AX168" s="281"/>
      <c r="AY168" s="281"/>
      <c r="AZ168" s="281"/>
      <c r="BA168" s="281"/>
      <c r="BB168" s="281"/>
      <c r="BC168" s="281"/>
      <c r="BD168" s="281"/>
      <c r="BE168" s="281"/>
      <c r="BF168" s="281"/>
      <c r="BG168" s="281"/>
      <c r="BH168" s="281"/>
      <c r="BI168" s="281"/>
      <c r="BJ168" s="281"/>
      <c r="BK168" s="281"/>
      <c r="BL168" s="281"/>
      <c r="BM168" s="281"/>
      <c r="BN168" s="281"/>
      <c r="BO168" s="281"/>
      <c r="BP168" s="281"/>
      <c r="BQ168" s="281"/>
      <c r="BR168" s="281"/>
      <c r="BS168" s="281"/>
      <c r="BT168" s="281"/>
      <c r="BU168" s="281"/>
      <c r="BV168" s="281"/>
      <c r="BW168" s="281"/>
      <c r="BX168" s="281"/>
      <c r="BY168" s="281"/>
      <c r="BZ168" s="281"/>
      <c r="CA168" s="281"/>
      <c r="CB168" s="281"/>
      <c r="CC168" s="281"/>
      <c r="CD168" s="281"/>
      <c r="CE168" s="281"/>
      <c r="CF168" s="281"/>
      <c r="CG168" s="281"/>
      <c r="CH168" s="281"/>
      <c r="CI168" s="281"/>
      <c r="CJ168" s="281"/>
      <c r="CK168" s="281"/>
      <c r="CL168" s="281"/>
      <c r="CM168" s="281"/>
      <c r="CN168" s="281"/>
      <c r="CO168" s="281"/>
      <c r="CP168" s="281"/>
      <c r="CQ168" s="281"/>
      <c r="CR168" s="281"/>
      <c r="CS168" s="281"/>
      <c r="CT168" s="281"/>
      <c r="CU168" s="281"/>
      <c r="CV168" s="281"/>
      <c r="CW168" s="281"/>
      <c r="CX168" s="281"/>
      <c r="CY168" s="281"/>
      <c r="CZ168" s="281"/>
      <c r="DA168" s="281"/>
      <c r="DB168" s="281"/>
      <c r="DC168" s="281"/>
      <c r="DD168" s="281"/>
      <c r="DE168" s="281"/>
      <c r="DF168" s="281"/>
      <c r="DG168" s="281"/>
      <c r="DH168" s="281"/>
      <c r="DI168" s="281"/>
      <c r="DJ168" s="281"/>
      <c r="DK168" s="281"/>
      <c r="DL168" s="281"/>
      <c r="DM168" s="281"/>
      <c r="DN168" s="281"/>
      <c r="DO168" s="281"/>
      <c r="DP168" s="281"/>
      <c r="DQ168" s="281"/>
      <c r="DR168" s="281"/>
      <c r="DS168" s="281"/>
      <c r="DT168" s="281"/>
      <c r="DU168" s="281"/>
      <c r="DV168" s="281"/>
      <c r="DW168" s="281"/>
      <c r="DX168" s="281"/>
      <c r="DY168" s="281"/>
      <c r="DZ168" s="281"/>
      <c r="EA168" s="281"/>
      <c r="EB168" s="281"/>
      <c r="EC168" s="281"/>
      <c r="ED168" s="281"/>
      <c r="EE168" s="281"/>
      <c r="EF168" s="281"/>
      <c r="EG168" s="281"/>
      <c r="EH168" s="281"/>
      <c r="EI168" s="281"/>
      <c r="EJ168" s="281"/>
      <c r="EK168" s="281"/>
      <c r="EL168" s="281"/>
      <c r="EM168" s="281"/>
      <c r="EN168" s="281"/>
      <c r="EO168" s="281"/>
      <c r="EP168" s="281"/>
      <c r="EQ168" s="281"/>
      <c r="ER168" s="281"/>
      <c r="ES168" s="281"/>
      <c r="ET168" s="281"/>
      <c r="EU168" s="281"/>
      <c r="EV168" s="281"/>
      <c r="EW168" s="281"/>
      <c r="EX168" s="281"/>
      <c r="EY168" s="281"/>
      <c r="EZ168" s="281"/>
      <c r="FA168" s="281"/>
      <c r="FB168" s="281"/>
      <c r="FC168" s="281"/>
      <c r="FD168" s="281"/>
      <c r="FE168" s="281"/>
      <c r="FF168" s="281"/>
      <c r="FG168" s="281"/>
      <c r="FH168" s="281"/>
      <c r="FI168" s="281"/>
      <c r="FJ168" s="281"/>
      <c r="FK168" s="281"/>
      <c r="FL168" s="281"/>
      <c r="FM168" s="281"/>
      <c r="FN168" s="281"/>
      <c r="FO168" s="281"/>
      <c r="FP168" s="9"/>
      <c r="FQ168" s="9"/>
      <c r="FR168" s="143"/>
      <c r="FS168" s="143" t="s">
        <v>17</v>
      </c>
      <c r="FT168" s="278"/>
      <c r="FU168" s="278"/>
      <c r="FV168" s="278"/>
      <c r="FW168" s="278"/>
      <c r="FX168" s="278"/>
      <c r="FY168" s="278"/>
      <c r="FZ168" s="278"/>
      <c r="GA168" s="278"/>
      <c r="GB168" s="278"/>
      <c r="GC168" s="278"/>
      <c r="GD168" s="278"/>
      <c r="GE168" s="278"/>
      <c r="GF168" s="278"/>
      <c r="GG168" s="278"/>
      <c r="GH168" s="278"/>
      <c r="GI168" s="150">
        <v>99999</v>
      </c>
      <c r="GJ168" s="150">
        <v>99999</v>
      </c>
      <c r="GK168" s="150">
        <v>99999</v>
      </c>
      <c r="GL168" s="48">
        <v>162</v>
      </c>
      <c r="GN168" s="99">
        <f t="shared" si="136"/>
        <v>559</v>
      </c>
      <c r="GO168" s="99">
        <f t="shared" si="133"/>
        <v>560</v>
      </c>
      <c r="GP168" s="50"/>
      <c r="GQ168" s="101" t="str">
        <f t="shared" si="135"/>
        <v>23</v>
      </c>
      <c r="GR168" s="104" t="str">
        <f t="shared" si="134"/>
        <v>45</v>
      </c>
      <c r="GS168" s="50">
        <f t="shared" si="130"/>
        <v>163</v>
      </c>
      <c r="GT168" s="7"/>
      <c r="GU16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23,100,45,33,49,46,44,43,53,48,47,41,40,42,39,38,</v>
      </c>
      <c r="GV168" s="241" t="str">
        <v>1199993.14,2.5,0</v>
      </c>
      <c r="GW168" s="101">
        <f t="shared" si="105"/>
        <v>11</v>
      </c>
      <c r="GX168" s="101">
        <f t="shared" si="106"/>
        <v>15</v>
      </c>
      <c r="GY168" s="167">
        <f t="shared" si="107"/>
        <v>1199993.1399999999</v>
      </c>
      <c r="GZ168" s="99">
        <f t="shared" si="108"/>
        <v>2.5</v>
      </c>
      <c r="HA168" s="99">
        <f t="shared" si="109"/>
        <v>0</v>
      </c>
      <c r="HB168" s="248" t="str">
        <f t="shared" si="110"/>
        <v>-</v>
      </c>
      <c r="HC168" s="49"/>
      <c r="HD168" s="246" t="str">
        <f t="shared" si="131"/>
        <v/>
      </c>
      <c r="HE168" s="50">
        <v>163</v>
      </c>
      <c r="HF168" s="173" t="str">
        <f t="shared" si="132"/>
        <v/>
      </c>
      <c r="HG168" s="101" t="str">
        <f t="shared" si="104"/>
        <v/>
      </c>
      <c r="HH168" s="267" t="str" cm="1">
        <f t="array" ref="HH168">IF(HE168&lt;=$HC$1-1,IF(HF168&lt;&gt;HF167,INDEX($M$6:$GK$185,1,HG168+1),INDEX($M$6:$GK$185,MIN(HG168,HG167)+1,MAX(HG168,HG167)+1))+IF(HF168&lt;&gt;HF169,INDEX($M$6:$GK$185,1,HG168+1),0),"")</f>
        <v/>
      </c>
      <c r="HI168" s="50" t="str">
        <f t="shared" ca="1" si="111"/>
        <v/>
      </c>
      <c r="HJ168" s="49"/>
      <c r="HK168" s="49"/>
      <c r="HL168" s="49"/>
      <c r="HM168" s="49"/>
      <c r="HP168" s="161">
        <v>163</v>
      </c>
      <c r="HQ168" s="163" t="str">
        <f t="shared" si="122"/>
        <v>,-163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8" s="164" t="str">
        <f t="shared" si="123"/>
        <v>,-163,2,98,70,68,67,66,65,60,63,64,62,61,158,156,157,177,161,160,162,176,175,174,1,164,172,173,140,141,145,146,147,137,138,139,153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8" s="105" t="str">
        <f t="shared" si="124"/>
        <v>163,2,98,70,68,67,66,65,60,63,64,62,61,158,156,157,177,161,160,162,176,175,174,1,164,172,173,140,141,145,146,147,137,138,139,153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8" s="143" t="str">
        <v>1299987,2.5,0</v>
      </c>
      <c r="HU168" s="161">
        <f t="shared" si="112"/>
        <v>8</v>
      </c>
      <c r="HV168" s="161">
        <f t="shared" si="113"/>
        <v>12</v>
      </c>
      <c r="HW168" s="161">
        <f t="shared" si="114"/>
        <v>1299987</v>
      </c>
      <c r="HX168" s="161">
        <f t="shared" si="115"/>
        <v>2.5</v>
      </c>
      <c r="HY168" s="161">
        <f t="shared" si="116"/>
        <v>0</v>
      </c>
      <c r="HZ168" s="161">
        <f t="shared" si="117"/>
        <v>1299987</v>
      </c>
      <c r="IA168" s="174">
        <f t="shared" si="125"/>
        <v>99999</v>
      </c>
      <c r="IB168" s="173">
        <f t="shared" si="126"/>
        <v>99999</v>
      </c>
      <c r="IC168" s="56" t="e">
        <f t="shared" si="127"/>
        <v>#VALUE!</v>
      </c>
      <c r="ID168" s="167" t="str">
        <f t="shared" si="128"/>
        <v>-</v>
      </c>
      <c r="IE168" s="186" t="str">
        <f t="shared" si="129"/>
        <v>-</v>
      </c>
      <c r="IJ168" s="121">
        <f t="shared" si="118"/>
        <v>99999</v>
      </c>
      <c r="IK168" s="1">
        <f t="shared" si="119"/>
        <v>99999</v>
      </c>
      <c r="IL168" s="56" t="str">
        <f t="shared" si="120"/>
        <v>-</v>
      </c>
    </row>
    <row r="169" spans="1:246" ht="16" thickBot="1" x14ac:dyDescent="0.25">
      <c r="A169" s="64"/>
      <c r="B169" s="1">
        <v>164</v>
      </c>
      <c r="K169" s="9">
        <v>163</v>
      </c>
      <c r="L169" s="3">
        <v>163</v>
      </c>
      <c r="AS169" s="281"/>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1"/>
      <c r="CG169" s="281"/>
      <c r="CH169" s="281"/>
      <c r="CI169" s="281"/>
      <c r="CJ169" s="281"/>
      <c r="CK169" s="281"/>
      <c r="CL169" s="281"/>
      <c r="CM169" s="281"/>
      <c r="CN169" s="281"/>
      <c r="CO169" s="281"/>
      <c r="CP169" s="281"/>
      <c r="CQ169" s="281"/>
      <c r="CR169" s="281"/>
      <c r="CS169" s="281"/>
      <c r="CT169" s="281"/>
      <c r="CU169" s="281"/>
      <c r="CV169" s="281"/>
      <c r="CW169" s="281"/>
      <c r="CX169" s="281"/>
      <c r="CY169" s="281"/>
      <c r="CZ169" s="281"/>
      <c r="DA169" s="281"/>
      <c r="DB169" s="281"/>
      <c r="DC169" s="281"/>
      <c r="DD169" s="281"/>
      <c r="DE169" s="281"/>
      <c r="DF169" s="281"/>
      <c r="DG169" s="281"/>
      <c r="DH169" s="281"/>
      <c r="DI169" s="281"/>
      <c r="DJ169" s="281"/>
      <c r="DK169" s="281"/>
      <c r="DL169" s="281"/>
      <c r="DM169" s="281"/>
      <c r="DN169" s="281"/>
      <c r="DO169" s="281"/>
      <c r="DP169" s="281"/>
      <c r="DQ169" s="281"/>
      <c r="DR169" s="281"/>
      <c r="DS169" s="281"/>
      <c r="DT169" s="281"/>
      <c r="DU169" s="281"/>
      <c r="DV169" s="281"/>
      <c r="DW169" s="281"/>
      <c r="DX169" s="281"/>
      <c r="DY169" s="281"/>
      <c r="DZ169" s="281"/>
      <c r="EA169" s="281"/>
      <c r="EB169" s="281"/>
      <c r="EC169" s="281"/>
      <c r="ED169" s="281"/>
      <c r="EE169" s="281"/>
      <c r="EF169" s="281"/>
      <c r="EG169" s="281"/>
      <c r="EH169" s="281"/>
      <c r="EI169" s="281"/>
      <c r="EJ169" s="281"/>
      <c r="EK169" s="281"/>
      <c r="EL169" s="281"/>
      <c r="EM169" s="281"/>
      <c r="EN169" s="281"/>
      <c r="EO169" s="281"/>
      <c r="EP169" s="281"/>
      <c r="EQ169" s="281"/>
      <c r="ER169" s="281"/>
      <c r="ES169" s="281"/>
      <c r="ET169" s="281"/>
      <c r="EU169" s="281"/>
      <c r="EV169" s="281"/>
      <c r="EW169" s="281"/>
      <c r="EX169" s="281"/>
      <c r="EY169" s="281"/>
      <c r="EZ169" s="281"/>
      <c r="FA169" s="281"/>
      <c r="FB169" s="281"/>
      <c r="FC169" s="281"/>
      <c r="FD169" s="281"/>
      <c r="FE169" s="281"/>
      <c r="FF169" s="281"/>
      <c r="FG169" s="281"/>
      <c r="FH169" s="281"/>
      <c r="FI169" s="281"/>
      <c r="FJ169" s="281"/>
      <c r="FK169" s="281"/>
      <c r="FL169" s="281"/>
      <c r="FM169" s="281"/>
      <c r="FN169" s="281"/>
      <c r="FO169" s="281"/>
      <c r="FP169" s="9"/>
      <c r="FQ169" s="9"/>
      <c r="FR169" s="9"/>
      <c r="FS169" s="143"/>
      <c r="FT169" s="143" t="s">
        <v>17</v>
      </c>
      <c r="FU169" s="278"/>
      <c r="FV169" s="278"/>
      <c r="FW169" s="278"/>
      <c r="FX169" s="278"/>
      <c r="FY169" s="278"/>
      <c r="FZ169" s="278"/>
      <c r="GA169" s="278"/>
      <c r="GB169" s="278"/>
      <c r="GC169" s="278"/>
      <c r="GD169" s="278"/>
      <c r="GE169" s="278"/>
      <c r="GF169" s="278"/>
      <c r="GG169" s="278"/>
      <c r="GH169" s="278"/>
      <c r="GI169" s="150">
        <v>99999</v>
      </c>
      <c r="GJ169" s="150">
        <v>99999</v>
      </c>
      <c r="GK169" s="150">
        <v>99999</v>
      </c>
      <c r="GL169" s="48">
        <v>163</v>
      </c>
      <c r="GN169" s="99">
        <f t="shared" si="136"/>
        <v>562</v>
      </c>
      <c r="GO169" s="99">
        <f t="shared" si="133"/>
        <v>563</v>
      </c>
      <c r="GP169" s="50"/>
      <c r="GQ169" s="101" t="str">
        <f t="shared" si="135"/>
        <v>45</v>
      </c>
      <c r="GR169" s="104" t="str">
        <f t="shared" si="134"/>
        <v>33</v>
      </c>
      <c r="GS169" s="50">
        <f t="shared" si="130"/>
        <v>164</v>
      </c>
      <c r="GT169" s="7"/>
      <c r="GU16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45,100,33,49,46,44,43,53,48,47,41,40,42,39,38,</v>
      </c>
      <c r="GV169" s="241" t="str">
        <v>1199993.14,2.5,0</v>
      </c>
      <c r="GW169" s="101">
        <f t="shared" si="105"/>
        <v>11</v>
      </c>
      <c r="GX169" s="101">
        <f t="shared" si="106"/>
        <v>15</v>
      </c>
      <c r="GY169" s="167">
        <f t="shared" si="107"/>
        <v>1199993.1399999999</v>
      </c>
      <c r="GZ169" s="99">
        <f t="shared" si="108"/>
        <v>2.5</v>
      </c>
      <c r="HA169" s="99">
        <f t="shared" si="109"/>
        <v>0</v>
      </c>
      <c r="HB169" s="248" t="str">
        <f t="shared" si="110"/>
        <v>-</v>
      </c>
      <c r="HC169" s="49"/>
      <c r="HD169" s="246" t="str">
        <f t="shared" si="131"/>
        <v/>
      </c>
      <c r="HE169" s="50">
        <v>164</v>
      </c>
      <c r="HF169" s="173" t="str">
        <f t="shared" si="132"/>
        <v/>
      </c>
      <c r="HG169" s="101" t="str">
        <f t="shared" si="104"/>
        <v/>
      </c>
      <c r="HH169" s="267" t="str" cm="1">
        <f t="array" ref="HH169">IF(HE169&lt;=$HC$1-1,IF(HF169&lt;&gt;HF168,INDEX($M$6:$GK$185,1,HG169+1),INDEX($M$6:$GK$185,MIN(HG169,HG168)+1,MAX(HG169,HG168)+1))+IF(HF169&lt;&gt;HF170,INDEX($M$6:$GK$185,1,HG169+1),0),"")</f>
        <v/>
      </c>
      <c r="HI169" s="50" t="str">
        <f t="shared" ca="1" si="111"/>
        <v/>
      </c>
      <c r="HJ169" s="49"/>
      <c r="HK169" s="49"/>
      <c r="HL169" s="49"/>
      <c r="HM169" s="49"/>
      <c r="HP169" s="161">
        <v>164</v>
      </c>
      <c r="HQ169" s="163" t="str">
        <f t="shared" si="122"/>
        <v>,-164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69" s="164" t="str">
        <f t="shared" si="123"/>
        <v>,-164,2,98,70,68,67,66,65,60,63,64,62,61,158,156,157,177,161,160,162,176,175,174,163,1,172,173,140,141,145,146,147,137,138,139,153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69" s="105" t="str">
        <f t="shared" si="124"/>
        <v>164,2,98,70,68,67,66,65,60,63,64,62,61,158,156,157,177,161,160,162,176,175,174,163,1,172,173,140,141,145,146,147,137,138,139,153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69" s="143" t="str">
        <v>1299987,2.5,0</v>
      </c>
      <c r="HU169" s="161">
        <f t="shared" si="112"/>
        <v>8</v>
      </c>
      <c r="HV169" s="161">
        <f t="shared" si="113"/>
        <v>12</v>
      </c>
      <c r="HW169" s="161">
        <f t="shared" si="114"/>
        <v>1299987</v>
      </c>
      <c r="HX169" s="161">
        <f t="shared" si="115"/>
        <v>2.5</v>
      </c>
      <c r="HY169" s="161">
        <f t="shared" si="116"/>
        <v>0</v>
      </c>
      <c r="HZ169" s="161">
        <f t="shared" si="117"/>
        <v>1299987</v>
      </c>
      <c r="IA169" s="174">
        <f t="shared" si="125"/>
        <v>99999</v>
      </c>
      <c r="IB169" s="173">
        <f t="shared" si="126"/>
        <v>99999</v>
      </c>
      <c r="IC169" s="56" t="e">
        <f t="shared" si="127"/>
        <v>#VALUE!</v>
      </c>
      <c r="ID169" s="167" t="str">
        <f t="shared" si="128"/>
        <v>-</v>
      </c>
      <c r="IE169" s="186" t="str">
        <f t="shared" si="129"/>
        <v>-</v>
      </c>
      <c r="IJ169" s="121">
        <f t="shared" si="118"/>
        <v>99999</v>
      </c>
      <c r="IK169" s="1">
        <f t="shared" si="119"/>
        <v>99999</v>
      </c>
      <c r="IL169" s="56" t="str">
        <f t="shared" si="120"/>
        <v>-</v>
      </c>
    </row>
    <row r="170" spans="1:246" ht="16" thickBot="1" x14ac:dyDescent="0.25">
      <c r="A170" s="64"/>
      <c r="B170" s="1">
        <v>165</v>
      </c>
      <c r="K170" s="9">
        <v>164</v>
      </c>
      <c r="L170" s="3">
        <v>164</v>
      </c>
      <c r="AS170" s="281"/>
      <c r="AT170" s="281"/>
      <c r="AU170" s="281"/>
      <c r="AV170" s="281"/>
      <c r="AW170" s="281"/>
      <c r="AX170" s="281"/>
      <c r="AY170" s="281"/>
      <c r="AZ170" s="281"/>
      <c r="BA170" s="281"/>
      <c r="BB170" s="281"/>
      <c r="BC170" s="281"/>
      <c r="BD170" s="281"/>
      <c r="BE170" s="281"/>
      <c r="BF170" s="281"/>
      <c r="BG170" s="281"/>
      <c r="BH170" s="281"/>
      <c r="BI170" s="281"/>
      <c r="BJ170" s="281"/>
      <c r="BK170" s="281"/>
      <c r="BL170" s="281"/>
      <c r="BM170" s="281"/>
      <c r="BN170" s="281"/>
      <c r="BO170" s="281"/>
      <c r="BP170" s="281"/>
      <c r="BQ170" s="281"/>
      <c r="BR170" s="281"/>
      <c r="BS170" s="281"/>
      <c r="BT170" s="281"/>
      <c r="BU170" s="281"/>
      <c r="BV170" s="281"/>
      <c r="BW170" s="281"/>
      <c r="BX170" s="281"/>
      <c r="BY170" s="281"/>
      <c r="BZ170" s="281"/>
      <c r="CA170" s="281"/>
      <c r="CB170" s="281"/>
      <c r="CC170" s="281"/>
      <c r="CD170" s="281"/>
      <c r="CE170" s="281"/>
      <c r="CF170" s="281"/>
      <c r="CG170" s="281"/>
      <c r="CH170" s="281"/>
      <c r="CI170" s="281"/>
      <c r="CJ170" s="281"/>
      <c r="CK170" s="281"/>
      <c r="CL170" s="281"/>
      <c r="CM170" s="281"/>
      <c r="CN170" s="281"/>
      <c r="CO170" s="281"/>
      <c r="CP170" s="281"/>
      <c r="CQ170" s="281"/>
      <c r="CR170" s="281"/>
      <c r="CS170" s="281"/>
      <c r="CT170" s="281"/>
      <c r="CU170" s="281"/>
      <c r="CV170" s="281"/>
      <c r="CW170" s="281"/>
      <c r="CX170" s="281"/>
      <c r="CY170" s="281"/>
      <c r="CZ170" s="281"/>
      <c r="DA170" s="281"/>
      <c r="DB170" s="281"/>
      <c r="DC170" s="281"/>
      <c r="DD170" s="281"/>
      <c r="DE170" s="281"/>
      <c r="DF170" s="281"/>
      <c r="DG170" s="281"/>
      <c r="DH170" s="281"/>
      <c r="DI170" s="281"/>
      <c r="DJ170" s="281"/>
      <c r="DK170" s="281"/>
      <c r="DL170" s="281"/>
      <c r="DM170" s="281"/>
      <c r="DN170" s="281"/>
      <c r="DO170" s="281"/>
      <c r="DP170" s="281"/>
      <c r="DQ170" s="281"/>
      <c r="DR170" s="281"/>
      <c r="DS170" s="281"/>
      <c r="DT170" s="281"/>
      <c r="DU170" s="281"/>
      <c r="DV170" s="281"/>
      <c r="DW170" s="281"/>
      <c r="DX170" s="281"/>
      <c r="DY170" s="281"/>
      <c r="DZ170" s="281"/>
      <c r="EA170" s="281"/>
      <c r="EB170" s="281"/>
      <c r="EC170" s="281"/>
      <c r="ED170" s="281"/>
      <c r="EE170" s="281"/>
      <c r="EF170" s="281"/>
      <c r="EG170" s="281"/>
      <c r="EH170" s="281"/>
      <c r="EI170" s="281"/>
      <c r="EJ170" s="281"/>
      <c r="EK170" s="281"/>
      <c r="EL170" s="281"/>
      <c r="EM170" s="281"/>
      <c r="EN170" s="281"/>
      <c r="EO170" s="281"/>
      <c r="EP170" s="281"/>
      <c r="EQ170" s="281"/>
      <c r="ER170" s="281"/>
      <c r="ES170" s="281"/>
      <c r="ET170" s="281"/>
      <c r="EU170" s="281"/>
      <c r="EV170" s="281"/>
      <c r="EW170" s="281"/>
      <c r="EX170" s="281"/>
      <c r="EY170" s="281"/>
      <c r="EZ170" s="281"/>
      <c r="FA170" s="281"/>
      <c r="FB170" s="281"/>
      <c r="FC170" s="281"/>
      <c r="FD170" s="281"/>
      <c r="FE170" s="281"/>
      <c r="FF170" s="281"/>
      <c r="FG170" s="281"/>
      <c r="FH170" s="281"/>
      <c r="FI170" s="281"/>
      <c r="FJ170" s="281"/>
      <c r="FK170" s="281"/>
      <c r="FL170" s="281"/>
      <c r="FM170" s="281"/>
      <c r="FN170" s="281"/>
      <c r="FO170" s="281"/>
      <c r="FP170" s="9"/>
      <c r="FQ170" s="9"/>
      <c r="FR170" s="9"/>
      <c r="FS170" s="9"/>
      <c r="FT170" s="143"/>
      <c r="FU170" s="143" t="s">
        <v>17</v>
      </c>
      <c r="FV170" s="278"/>
      <c r="FW170" s="278"/>
      <c r="FX170" s="278"/>
      <c r="FY170" s="278"/>
      <c r="FZ170" s="278"/>
      <c r="GA170" s="278"/>
      <c r="GB170" s="278"/>
      <c r="GC170" s="278"/>
      <c r="GD170" s="278"/>
      <c r="GE170" s="278"/>
      <c r="GF170" s="278"/>
      <c r="GG170" s="278"/>
      <c r="GH170" s="278"/>
      <c r="GI170" s="150">
        <v>99999</v>
      </c>
      <c r="GJ170" s="150">
        <v>99999</v>
      </c>
      <c r="GK170" s="150">
        <v>99999</v>
      </c>
      <c r="GL170" s="48">
        <v>164</v>
      </c>
      <c r="GN170" s="99">
        <f t="shared" si="136"/>
        <v>565</v>
      </c>
      <c r="GO170" s="99">
        <f t="shared" si="133"/>
        <v>566</v>
      </c>
      <c r="GP170" s="50"/>
      <c r="GQ170" s="101" t="str">
        <f t="shared" si="135"/>
        <v>33</v>
      </c>
      <c r="GR170" s="104" t="str">
        <f t="shared" si="134"/>
        <v>49</v>
      </c>
      <c r="GS170" s="50">
        <f t="shared" si="130"/>
        <v>165</v>
      </c>
      <c r="GT170" s="7"/>
      <c r="GU17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33,100,49,46,44,43,53,48,47,41,40,42,39,38,</v>
      </c>
      <c r="GV170" s="241" t="str">
        <v>1199993.14,2.5,0</v>
      </c>
      <c r="GW170" s="101">
        <f t="shared" si="105"/>
        <v>11</v>
      </c>
      <c r="GX170" s="101">
        <f t="shared" si="106"/>
        <v>15</v>
      </c>
      <c r="GY170" s="167">
        <f t="shared" si="107"/>
        <v>1199993.1399999999</v>
      </c>
      <c r="GZ170" s="99">
        <f t="shared" si="108"/>
        <v>2.5</v>
      </c>
      <c r="HA170" s="99">
        <f t="shared" si="109"/>
        <v>0</v>
      </c>
      <c r="HB170" s="248" t="str">
        <f t="shared" si="110"/>
        <v>-</v>
      </c>
      <c r="HC170" s="49"/>
      <c r="HD170" s="246" t="str">
        <f t="shared" si="131"/>
        <v/>
      </c>
      <c r="HE170" s="50">
        <v>165</v>
      </c>
      <c r="HF170" s="173" t="str">
        <f t="shared" si="132"/>
        <v/>
      </c>
      <c r="HG170" s="101" t="str">
        <f t="shared" si="104"/>
        <v/>
      </c>
      <c r="HH170" s="267" t="str" cm="1">
        <f t="array" ref="HH170">IF(HE170&lt;=$HC$1-1,IF(HF170&lt;&gt;HF169,INDEX($M$6:$GK$185,1,HG170+1),INDEX($M$6:$GK$185,MIN(HG170,HG169)+1,MAX(HG170,HG169)+1))+IF(HF170&lt;&gt;HF171,INDEX($M$6:$GK$185,1,HG170+1),0),"")</f>
        <v/>
      </c>
      <c r="HI170" s="50" t="str">
        <f t="shared" ca="1" si="111"/>
        <v/>
      </c>
      <c r="HJ170" s="49"/>
      <c r="HK170" s="49"/>
      <c r="HL170" s="49"/>
      <c r="HM170" s="49"/>
      <c r="HP170" s="161">
        <v>165</v>
      </c>
      <c r="HQ170" s="163" t="str">
        <f t="shared" si="122"/>
        <v>,-165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0" s="164" t="str">
        <f t="shared" si="123"/>
        <v>,-165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1,159,155,154,31,24,23,45,33,49,46,44,43,53,48,47,41,40,42,39,38,</v>
      </c>
      <c r="HS170" s="105" t="str">
        <f t="shared" si="124"/>
        <v>165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1,159,155,154,31,24,23,45,33,49,46,44,43,53,48,47,41,40,42,39,38,</v>
      </c>
      <c r="HT170" s="143" t="str">
        <v>1299987,1.25,0</v>
      </c>
      <c r="HU170" s="161">
        <f t="shared" si="112"/>
        <v>8</v>
      </c>
      <c r="HV170" s="161">
        <f t="shared" si="113"/>
        <v>13</v>
      </c>
      <c r="HW170" s="161">
        <f t="shared" si="114"/>
        <v>1299987</v>
      </c>
      <c r="HX170" s="161">
        <f t="shared" si="115"/>
        <v>1.25</v>
      </c>
      <c r="HY170" s="161">
        <f t="shared" si="116"/>
        <v>0</v>
      </c>
      <c r="HZ170" s="161">
        <f t="shared" si="117"/>
        <v>1299987</v>
      </c>
      <c r="IA170" s="174">
        <f t="shared" si="125"/>
        <v>99999</v>
      </c>
      <c r="IB170" s="173">
        <f t="shared" si="126"/>
        <v>99999</v>
      </c>
      <c r="IC170" s="56" t="e">
        <f t="shared" si="127"/>
        <v>#VALUE!</v>
      </c>
      <c r="ID170" s="167" t="str">
        <f t="shared" si="128"/>
        <v>-</v>
      </c>
      <c r="IE170" s="186" t="str">
        <f t="shared" si="129"/>
        <v>-</v>
      </c>
      <c r="IJ170" s="121">
        <f t="shared" si="118"/>
        <v>99999</v>
      </c>
      <c r="IK170" s="1">
        <f t="shared" si="119"/>
        <v>99999</v>
      </c>
      <c r="IL170" s="56" t="str">
        <f t="shared" si="120"/>
        <v>-</v>
      </c>
    </row>
    <row r="171" spans="1:246" ht="16" thickBot="1" x14ac:dyDescent="0.25">
      <c r="A171" s="64"/>
      <c r="B171" s="1">
        <v>166</v>
      </c>
      <c r="K171" s="9">
        <v>165</v>
      </c>
      <c r="L171" s="3">
        <v>165</v>
      </c>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1"/>
      <c r="BZ171" s="281"/>
      <c r="CA171" s="281"/>
      <c r="CB171" s="281"/>
      <c r="CC171" s="281"/>
      <c r="CD171" s="281"/>
      <c r="CE171" s="281"/>
      <c r="CF171" s="281"/>
      <c r="CG171" s="281"/>
      <c r="CH171" s="281"/>
      <c r="CI171" s="281"/>
      <c r="CJ171" s="281"/>
      <c r="CK171" s="281"/>
      <c r="CL171" s="281"/>
      <c r="CM171" s="281"/>
      <c r="CN171" s="281"/>
      <c r="CO171" s="281"/>
      <c r="CP171" s="281"/>
      <c r="CQ171" s="281"/>
      <c r="CR171" s="281"/>
      <c r="CS171" s="281"/>
      <c r="CT171" s="281"/>
      <c r="CU171" s="281"/>
      <c r="CV171" s="281"/>
      <c r="CW171" s="281"/>
      <c r="CX171" s="281"/>
      <c r="CY171" s="281"/>
      <c r="CZ171" s="281"/>
      <c r="DA171" s="281"/>
      <c r="DB171" s="281"/>
      <c r="DC171" s="281"/>
      <c r="DD171" s="281"/>
      <c r="DE171" s="281"/>
      <c r="DF171" s="281"/>
      <c r="DG171" s="281"/>
      <c r="DH171" s="281"/>
      <c r="DI171" s="281"/>
      <c r="DJ171" s="281"/>
      <c r="DK171" s="281"/>
      <c r="DL171" s="281"/>
      <c r="DM171" s="281"/>
      <c r="DN171" s="281"/>
      <c r="DO171" s="281"/>
      <c r="DP171" s="281"/>
      <c r="DQ171" s="281"/>
      <c r="DR171" s="281"/>
      <c r="DS171" s="281"/>
      <c r="DT171" s="281"/>
      <c r="DU171" s="281"/>
      <c r="DV171" s="281"/>
      <c r="DW171" s="281"/>
      <c r="DX171" s="281"/>
      <c r="DY171" s="281"/>
      <c r="DZ171" s="281"/>
      <c r="EA171" s="281"/>
      <c r="EB171" s="281"/>
      <c r="EC171" s="281"/>
      <c r="ED171" s="281"/>
      <c r="EE171" s="281"/>
      <c r="EF171" s="281"/>
      <c r="EG171" s="281"/>
      <c r="EH171" s="281"/>
      <c r="EI171" s="281"/>
      <c r="EJ171" s="281"/>
      <c r="EK171" s="281"/>
      <c r="EL171" s="281"/>
      <c r="EM171" s="281"/>
      <c r="EN171" s="281"/>
      <c r="EO171" s="281"/>
      <c r="EP171" s="281"/>
      <c r="EQ171" s="281"/>
      <c r="ER171" s="281"/>
      <c r="ES171" s="281"/>
      <c r="ET171" s="281"/>
      <c r="EU171" s="281"/>
      <c r="EV171" s="281"/>
      <c r="EW171" s="281"/>
      <c r="EX171" s="281"/>
      <c r="EY171" s="281"/>
      <c r="EZ171" s="281"/>
      <c r="FA171" s="281"/>
      <c r="FB171" s="281"/>
      <c r="FC171" s="281"/>
      <c r="FD171" s="281"/>
      <c r="FE171" s="281"/>
      <c r="FF171" s="281"/>
      <c r="FG171" s="281"/>
      <c r="FH171" s="281"/>
      <c r="FI171" s="281"/>
      <c r="FJ171" s="281"/>
      <c r="FK171" s="281"/>
      <c r="FL171" s="281"/>
      <c r="FM171" s="281"/>
      <c r="FN171" s="281"/>
      <c r="FO171" s="281"/>
      <c r="FP171" s="9"/>
      <c r="FQ171" s="9"/>
      <c r="FR171" s="9"/>
      <c r="FS171" s="9"/>
      <c r="FT171" s="9"/>
      <c r="FU171" s="143"/>
      <c r="FV171" s="143" t="s">
        <v>17</v>
      </c>
      <c r="FW171" s="278"/>
      <c r="FX171" s="278"/>
      <c r="FY171" s="278"/>
      <c r="FZ171" s="278"/>
      <c r="GA171" s="278"/>
      <c r="GB171" s="278"/>
      <c r="GC171" s="278"/>
      <c r="GD171" s="278"/>
      <c r="GE171" s="278"/>
      <c r="GF171" s="278"/>
      <c r="GG171" s="278"/>
      <c r="GH171" s="278"/>
      <c r="GI171" s="150">
        <v>99999</v>
      </c>
      <c r="GJ171" s="150">
        <v>99999</v>
      </c>
      <c r="GK171" s="150">
        <v>99999</v>
      </c>
      <c r="GL171" s="48">
        <v>165</v>
      </c>
      <c r="GN171" s="99">
        <f t="shared" si="136"/>
        <v>568</v>
      </c>
      <c r="GO171" s="99">
        <f t="shared" si="133"/>
        <v>569</v>
      </c>
      <c r="GP171" s="50"/>
      <c r="GQ171" s="101" t="str">
        <f t="shared" si="135"/>
        <v>49</v>
      </c>
      <c r="GR171" s="104" t="str">
        <f t="shared" si="134"/>
        <v>46</v>
      </c>
      <c r="GS171" s="50">
        <f t="shared" si="130"/>
        <v>166</v>
      </c>
      <c r="GT171" s="7"/>
      <c r="GU17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49,100,46,44,43,53,48,47,41,40,42,39,38,</v>
      </c>
      <c r="GV171" s="241" t="str">
        <v>1199993.14,2.5,0</v>
      </c>
      <c r="GW171" s="101">
        <f t="shared" si="105"/>
        <v>11</v>
      </c>
      <c r="GX171" s="101">
        <f t="shared" si="106"/>
        <v>15</v>
      </c>
      <c r="GY171" s="167">
        <f t="shared" si="107"/>
        <v>1199993.1399999999</v>
      </c>
      <c r="GZ171" s="99">
        <f t="shared" si="108"/>
        <v>2.5</v>
      </c>
      <c r="HA171" s="99">
        <f t="shared" si="109"/>
        <v>0</v>
      </c>
      <c r="HB171" s="248" t="str">
        <f t="shared" si="110"/>
        <v>-</v>
      </c>
      <c r="HC171" s="49"/>
      <c r="HD171" s="246" t="str">
        <f t="shared" si="131"/>
        <v/>
      </c>
      <c r="HE171" s="50">
        <v>166</v>
      </c>
      <c r="HF171" s="173" t="str">
        <f t="shared" si="132"/>
        <v/>
      </c>
      <c r="HG171" s="101" t="str">
        <f t="shared" si="104"/>
        <v/>
      </c>
      <c r="HH171" s="267" t="str" cm="1">
        <f t="array" ref="HH171">IF(HE171&lt;=$HC$1-1,IF(HF171&lt;&gt;HF170,INDEX($M$6:$GK$185,1,HG171+1),INDEX($M$6:$GK$185,MIN(HG171,HG170)+1,MAX(HG171,HG170)+1))+IF(HF171&lt;&gt;HF172,INDEX($M$6:$GK$185,1,HG171+1),0),"")</f>
        <v/>
      </c>
      <c r="HI171" s="50" t="str">
        <f t="shared" ca="1" si="111"/>
        <v/>
      </c>
      <c r="HJ171" s="49"/>
      <c r="HK171" s="49"/>
      <c r="HL171" s="49"/>
      <c r="HM171" s="49"/>
      <c r="HP171" s="161">
        <v>166</v>
      </c>
      <c r="HQ171" s="163" t="str">
        <f t="shared" si="122"/>
        <v>,-166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1" s="164" t="str">
        <f t="shared" si="123"/>
        <v>,-166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1,165,159,155,154,31,24,23,45,33,49,46,44,43,53,48,47,41,40,42,39,38,</v>
      </c>
      <c r="HS171" s="105" t="str">
        <f t="shared" si="124"/>
        <v>166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1,165,159,155,154,31,24,23,45,33,49,46,44,43,53,48,47,41,40,42,39,38,</v>
      </c>
      <c r="HT171" s="143" t="str">
        <v>1299987,1.25,0</v>
      </c>
      <c r="HU171" s="161">
        <f t="shared" si="112"/>
        <v>8</v>
      </c>
      <c r="HV171" s="161">
        <f t="shared" si="113"/>
        <v>13</v>
      </c>
      <c r="HW171" s="161">
        <f t="shared" si="114"/>
        <v>1299987</v>
      </c>
      <c r="HX171" s="161">
        <f t="shared" si="115"/>
        <v>1.25</v>
      </c>
      <c r="HY171" s="161">
        <f t="shared" si="116"/>
        <v>0</v>
      </c>
      <c r="HZ171" s="161">
        <f t="shared" si="117"/>
        <v>1299987</v>
      </c>
      <c r="IA171" s="174">
        <f t="shared" si="125"/>
        <v>99999</v>
      </c>
      <c r="IB171" s="173">
        <f t="shared" si="126"/>
        <v>99999</v>
      </c>
      <c r="IC171" s="56" t="e">
        <f t="shared" si="127"/>
        <v>#VALUE!</v>
      </c>
      <c r="ID171" s="167" t="str">
        <f t="shared" si="128"/>
        <v>-</v>
      </c>
      <c r="IE171" s="186" t="str">
        <f t="shared" si="129"/>
        <v>-</v>
      </c>
      <c r="IJ171" s="121">
        <f t="shared" si="118"/>
        <v>99999</v>
      </c>
      <c r="IK171" s="1">
        <f t="shared" si="119"/>
        <v>99999</v>
      </c>
      <c r="IL171" s="56" t="str">
        <f t="shared" si="120"/>
        <v>-</v>
      </c>
    </row>
    <row r="172" spans="1:246" ht="16" thickBot="1" x14ac:dyDescent="0.25">
      <c r="A172" s="64"/>
      <c r="B172" s="1">
        <v>167</v>
      </c>
      <c r="K172" s="9">
        <v>166</v>
      </c>
      <c r="L172" s="3">
        <v>166</v>
      </c>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T172" s="281"/>
      <c r="CU172" s="281"/>
      <c r="CV172" s="281"/>
      <c r="CW172" s="281"/>
      <c r="CX172" s="281"/>
      <c r="CY172" s="281"/>
      <c r="CZ172" s="281"/>
      <c r="DA172" s="281"/>
      <c r="DB172" s="281"/>
      <c r="DC172" s="281"/>
      <c r="DD172" s="281"/>
      <c r="DE172" s="281"/>
      <c r="DF172" s="281"/>
      <c r="DG172" s="281"/>
      <c r="DH172" s="281"/>
      <c r="DI172" s="281"/>
      <c r="DJ172" s="281"/>
      <c r="DK172" s="281"/>
      <c r="DL172" s="281"/>
      <c r="DM172" s="281"/>
      <c r="DN172" s="281"/>
      <c r="DO172" s="281"/>
      <c r="DP172" s="281"/>
      <c r="DQ172" s="281"/>
      <c r="DR172" s="281"/>
      <c r="DS172" s="281"/>
      <c r="DT172" s="281"/>
      <c r="DU172" s="281"/>
      <c r="DV172" s="281"/>
      <c r="DW172" s="281"/>
      <c r="DX172" s="281"/>
      <c r="DY172" s="281"/>
      <c r="DZ172" s="281"/>
      <c r="EA172" s="281"/>
      <c r="EB172" s="281"/>
      <c r="EC172" s="281"/>
      <c r="ED172" s="281"/>
      <c r="EE172" s="281"/>
      <c r="EF172" s="281"/>
      <c r="EG172" s="281"/>
      <c r="EH172" s="281"/>
      <c r="EI172" s="281"/>
      <c r="EJ172" s="281"/>
      <c r="EK172" s="281"/>
      <c r="EL172" s="281"/>
      <c r="EM172" s="281"/>
      <c r="EN172" s="281"/>
      <c r="EO172" s="281"/>
      <c r="EP172" s="281"/>
      <c r="EQ172" s="281"/>
      <c r="ER172" s="281"/>
      <c r="ES172" s="281"/>
      <c r="ET172" s="281"/>
      <c r="EU172" s="281"/>
      <c r="EV172" s="281"/>
      <c r="EW172" s="281"/>
      <c r="EX172" s="281"/>
      <c r="EY172" s="281"/>
      <c r="EZ172" s="281"/>
      <c r="FA172" s="281"/>
      <c r="FB172" s="281"/>
      <c r="FC172" s="281"/>
      <c r="FD172" s="281"/>
      <c r="FE172" s="281"/>
      <c r="FF172" s="281"/>
      <c r="FG172" s="281"/>
      <c r="FH172" s="281"/>
      <c r="FI172" s="281"/>
      <c r="FJ172" s="281"/>
      <c r="FK172" s="281"/>
      <c r="FL172" s="281"/>
      <c r="FM172" s="281"/>
      <c r="FN172" s="281"/>
      <c r="FO172" s="281"/>
      <c r="FP172" s="9"/>
      <c r="FQ172" s="9"/>
      <c r="FR172" s="9"/>
      <c r="FS172" s="9"/>
      <c r="FT172" s="9"/>
      <c r="FU172" s="9"/>
      <c r="FV172" s="143"/>
      <c r="FW172" s="143" t="s">
        <v>17</v>
      </c>
      <c r="FX172" s="278"/>
      <c r="FY172" s="278"/>
      <c r="FZ172" s="278"/>
      <c r="GA172" s="278"/>
      <c r="GB172" s="278"/>
      <c r="GC172" s="278"/>
      <c r="GD172" s="278"/>
      <c r="GE172" s="278"/>
      <c r="GF172" s="278"/>
      <c r="GG172" s="278"/>
      <c r="GH172" s="278"/>
      <c r="GI172" s="150">
        <v>99999</v>
      </c>
      <c r="GJ172" s="150">
        <v>99999</v>
      </c>
      <c r="GK172" s="150">
        <v>99999</v>
      </c>
      <c r="GL172" s="48">
        <v>166</v>
      </c>
      <c r="GN172" s="99">
        <f t="shared" si="136"/>
        <v>571</v>
      </c>
      <c r="GO172" s="99">
        <f t="shared" si="133"/>
        <v>572</v>
      </c>
      <c r="GP172" s="50"/>
      <c r="GQ172" s="101" t="str">
        <f t="shared" si="135"/>
        <v>46</v>
      </c>
      <c r="GR172" s="104" t="str">
        <f t="shared" si="134"/>
        <v>44</v>
      </c>
      <c r="GS172" s="50">
        <f t="shared" si="130"/>
        <v>167</v>
      </c>
      <c r="GT172" s="7"/>
      <c r="GU172"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46,100,44,43,53,48,47,41,40,42,39,38,</v>
      </c>
      <c r="GV172" s="241" t="str">
        <v>1199993.14,2.5,0</v>
      </c>
      <c r="GW172" s="101">
        <f t="shared" si="105"/>
        <v>11</v>
      </c>
      <c r="GX172" s="101">
        <f t="shared" si="106"/>
        <v>15</v>
      </c>
      <c r="GY172" s="167">
        <f t="shared" si="107"/>
        <v>1199993.1399999999</v>
      </c>
      <c r="GZ172" s="99">
        <f t="shared" si="108"/>
        <v>2.5</v>
      </c>
      <c r="HA172" s="99">
        <f t="shared" si="109"/>
        <v>0</v>
      </c>
      <c r="HB172" s="248" t="str">
        <f t="shared" si="110"/>
        <v>-</v>
      </c>
      <c r="HC172" s="49"/>
      <c r="HD172" s="246" t="str">
        <f t="shared" si="131"/>
        <v/>
      </c>
      <c r="HE172" s="50">
        <v>167</v>
      </c>
      <c r="HF172" s="173" t="str">
        <f t="shared" si="132"/>
        <v/>
      </c>
      <c r="HG172" s="101" t="str">
        <f t="shared" si="104"/>
        <v/>
      </c>
      <c r="HH172" s="267" t="str" cm="1">
        <f t="array" ref="HH172">IF(HE172&lt;=$HC$1-1,IF(HF172&lt;&gt;HF171,INDEX($M$6:$GK$185,1,HG172+1),INDEX($M$6:$GK$185,MIN(HG172,HG171)+1,MAX(HG172,HG171)+1))+IF(HF172&lt;&gt;HF173,INDEX($M$6:$GK$185,1,HG172+1),0),"")</f>
        <v/>
      </c>
      <c r="HI172" s="50" t="str">
        <f t="shared" ca="1" si="111"/>
        <v/>
      </c>
      <c r="HJ172" s="49"/>
      <c r="HK172" s="49"/>
      <c r="HL172" s="49"/>
      <c r="HM172" s="49"/>
      <c r="HP172" s="161">
        <v>167</v>
      </c>
      <c r="HQ172" s="163" t="str">
        <f t="shared" si="122"/>
        <v>,-167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2" s="164" t="str">
        <f t="shared" si="123"/>
        <v>,-167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1,166,165,159,155,154,31,24,23,45,33,49,46,44,43,53,48,47,41,40,42,39,38,</v>
      </c>
      <c r="HS172" s="105" t="str">
        <f t="shared" si="124"/>
        <v>167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1,166,165,159,155,154,31,24,23,45,33,49,46,44,43,53,48,47,41,40,42,39,38,</v>
      </c>
      <c r="HT172" s="143" t="str">
        <v>1299987,1.25,0</v>
      </c>
      <c r="HU172" s="161">
        <f t="shared" si="112"/>
        <v>8</v>
      </c>
      <c r="HV172" s="161">
        <f t="shared" si="113"/>
        <v>13</v>
      </c>
      <c r="HW172" s="161">
        <f t="shared" si="114"/>
        <v>1299987</v>
      </c>
      <c r="HX172" s="161">
        <f t="shared" si="115"/>
        <v>1.25</v>
      </c>
      <c r="HY172" s="161">
        <f t="shared" si="116"/>
        <v>0</v>
      </c>
      <c r="HZ172" s="161">
        <f t="shared" si="117"/>
        <v>1299987</v>
      </c>
      <c r="IA172" s="174">
        <f t="shared" si="125"/>
        <v>99999</v>
      </c>
      <c r="IB172" s="173">
        <f t="shared" si="126"/>
        <v>99999</v>
      </c>
      <c r="IC172" s="56" t="e">
        <f t="shared" si="127"/>
        <v>#VALUE!</v>
      </c>
      <c r="ID172" s="167" t="str">
        <f t="shared" si="128"/>
        <v>-</v>
      </c>
      <c r="IE172" s="186" t="str">
        <f t="shared" si="129"/>
        <v>-</v>
      </c>
      <c r="IJ172" s="121">
        <f t="shared" si="118"/>
        <v>99999</v>
      </c>
      <c r="IK172" s="1">
        <f t="shared" si="119"/>
        <v>99999</v>
      </c>
      <c r="IL172" s="56" t="str">
        <f t="shared" si="120"/>
        <v>-</v>
      </c>
    </row>
    <row r="173" spans="1:246" ht="16" thickBot="1" x14ac:dyDescent="0.25">
      <c r="A173" s="64"/>
      <c r="B173" s="1">
        <v>168</v>
      </c>
      <c r="K173" s="9">
        <v>167</v>
      </c>
      <c r="L173" s="3">
        <v>167</v>
      </c>
      <c r="AS173" s="281"/>
      <c r="AT173" s="281"/>
      <c r="AU173" s="281"/>
      <c r="AV173" s="281"/>
      <c r="AW173" s="281"/>
      <c r="AX173" s="281"/>
      <c r="AY173" s="281"/>
      <c r="AZ173" s="281"/>
      <c r="BA173" s="281"/>
      <c r="BB173" s="281"/>
      <c r="BC173" s="281"/>
      <c r="BD173" s="281"/>
      <c r="BE173" s="281"/>
      <c r="BF173" s="281"/>
      <c r="BG173" s="281"/>
      <c r="BH173" s="281"/>
      <c r="BI173" s="281"/>
      <c r="BJ173" s="281"/>
      <c r="BK173" s="281"/>
      <c r="BL173" s="281"/>
      <c r="BM173" s="281"/>
      <c r="BN173" s="281"/>
      <c r="BO173" s="281"/>
      <c r="BP173" s="281"/>
      <c r="BQ173" s="281"/>
      <c r="BR173" s="281"/>
      <c r="BS173" s="281"/>
      <c r="BT173" s="281"/>
      <c r="BU173" s="281"/>
      <c r="BV173" s="281"/>
      <c r="BW173" s="281"/>
      <c r="BX173" s="281"/>
      <c r="BY173" s="281"/>
      <c r="BZ173" s="281"/>
      <c r="CA173" s="281"/>
      <c r="CB173" s="281"/>
      <c r="CC173" s="281"/>
      <c r="CD173" s="281"/>
      <c r="CE173" s="281"/>
      <c r="CF173" s="281"/>
      <c r="CG173" s="281"/>
      <c r="CH173" s="281"/>
      <c r="CI173" s="281"/>
      <c r="CJ173" s="281"/>
      <c r="CK173" s="281"/>
      <c r="CL173" s="281"/>
      <c r="CM173" s="281"/>
      <c r="CN173" s="281"/>
      <c r="CO173" s="281"/>
      <c r="CP173" s="281"/>
      <c r="CQ173" s="281"/>
      <c r="CR173" s="281"/>
      <c r="CS173" s="281"/>
      <c r="CT173" s="281"/>
      <c r="CU173" s="281"/>
      <c r="CV173" s="281"/>
      <c r="CW173" s="281"/>
      <c r="CX173" s="281"/>
      <c r="CY173" s="281"/>
      <c r="CZ173" s="281"/>
      <c r="DA173" s="281"/>
      <c r="DB173" s="281"/>
      <c r="DC173" s="281"/>
      <c r="DD173" s="281"/>
      <c r="DE173" s="281"/>
      <c r="DF173" s="281"/>
      <c r="DG173" s="281"/>
      <c r="DH173" s="281"/>
      <c r="DI173" s="281"/>
      <c r="DJ173" s="281"/>
      <c r="DK173" s="281"/>
      <c r="DL173" s="281"/>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1"/>
      <c r="EJ173" s="281"/>
      <c r="EK173" s="281"/>
      <c r="EL173" s="281"/>
      <c r="EM173" s="281"/>
      <c r="EN173" s="281"/>
      <c r="EO173" s="281"/>
      <c r="EP173" s="281"/>
      <c r="EQ173" s="281"/>
      <c r="ER173" s="281"/>
      <c r="ES173" s="281"/>
      <c r="ET173" s="281"/>
      <c r="EU173" s="281"/>
      <c r="EV173" s="281"/>
      <c r="EW173" s="281"/>
      <c r="EX173" s="281"/>
      <c r="EY173" s="281"/>
      <c r="EZ173" s="281"/>
      <c r="FA173" s="281"/>
      <c r="FB173" s="281"/>
      <c r="FC173" s="281"/>
      <c r="FD173" s="281"/>
      <c r="FE173" s="281"/>
      <c r="FF173" s="281"/>
      <c r="FG173" s="281"/>
      <c r="FH173" s="281"/>
      <c r="FI173" s="281"/>
      <c r="FJ173" s="281"/>
      <c r="FK173" s="281"/>
      <c r="FL173" s="281"/>
      <c r="FM173" s="281"/>
      <c r="FN173" s="281"/>
      <c r="FO173" s="281"/>
      <c r="FP173" s="9"/>
      <c r="FQ173" s="9"/>
      <c r="FR173" s="9"/>
      <c r="FS173" s="9"/>
      <c r="FT173" s="9"/>
      <c r="FU173" s="9"/>
      <c r="FV173" s="9"/>
      <c r="FW173" s="143"/>
      <c r="FX173" s="143" t="s">
        <v>17</v>
      </c>
      <c r="FY173" s="278"/>
      <c r="FZ173" s="278"/>
      <c r="GA173" s="278"/>
      <c r="GB173" s="278"/>
      <c r="GC173" s="278"/>
      <c r="GD173" s="278"/>
      <c r="GE173" s="278"/>
      <c r="GF173" s="278"/>
      <c r="GG173" s="278"/>
      <c r="GH173" s="278"/>
      <c r="GI173" s="150">
        <v>99999</v>
      </c>
      <c r="GJ173" s="150">
        <v>99999</v>
      </c>
      <c r="GK173" s="150">
        <v>99999</v>
      </c>
      <c r="GL173" s="48">
        <v>167</v>
      </c>
      <c r="GN173" s="99">
        <f t="shared" si="136"/>
        <v>574</v>
      </c>
      <c r="GO173" s="99">
        <f t="shared" si="133"/>
        <v>575</v>
      </c>
      <c r="GP173" s="50"/>
      <c r="GQ173" s="101" t="str">
        <f t="shared" si="135"/>
        <v>44</v>
      </c>
      <c r="GR173" s="104" t="str">
        <f t="shared" si="134"/>
        <v>43</v>
      </c>
      <c r="GS173" s="50">
        <f t="shared" si="130"/>
        <v>168</v>
      </c>
      <c r="GT173" s="7"/>
      <c r="GU173"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44,100,43,53,48,47,41,40,42,39,38,</v>
      </c>
      <c r="GV173" s="241" t="str">
        <v>1199993.14,2.5,0</v>
      </c>
      <c r="GW173" s="101">
        <f t="shared" si="105"/>
        <v>11</v>
      </c>
      <c r="GX173" s="101">
        <f t="shared" si="106"/>
        <v>15</v>
      </c>
      <c r="GY173" s="167">
        <f t="shared" si="107"/>
        <v>1199993.1399999999</v>
      </c>
      <c r="GZ173" s="99">
        <f t="shared" si="108"/>
        <v>2.5</v>
      </c>
      <c r="HA173" s="99">
        <f t="shared" si="109"/>
        <v>0</v>
      </c>
      <c r="HB173" s="248" t="str">
        <f t="shared" si="110"/>
        <v>-</v>
      </c>
      <c r="HC173" s="49"/>
      <c r="HD173" s="246" t="str">
        <f t="shared" si="131"/>
        <v/>
      </c>
      <c r="HE173" s="50">
        <v>168</v>
      </c>
      <c r="HF173" s="173" t="str">
        <f t="shared" si="132"/>
        <v/>
      </c>
      <c r="HG173" s="101" t="str">
        <f t="shared" si="104"/>
        <v/>
      </c>
      <c r="HH173" s="267" t="str" cm="1">
        <f t="array" ref="HH173">IF(HE173&lt;=$HC$1-1,IF(HF173&lt;&gt;HF172,INDEX($M$6:$GK$185,1,HG173+1),INDEX($M$6:$GK$185,MIN(HG173,HG172)+1,MAX(HG173,HG172)+1))+IF(HF173&lt;&gt;HF174,INDEX($M$6:$GK$185,1,HG173+1),0),"")</f>
        <v/>
      </c>
      <c r="HI173" s="50" t="str">
        <f t="shared" ca="1" si="111"/>
        <v/>
      </c>
      <c r="HJ173" s="49"/>
      <c r="HK173" s="49"/>
      <c r="HL173" s="49"/>
      <c r="HM173" s="49"/>
      <c r="HP173" s="161">
        <v>168</v>
      </c>
      <c r="HQ173" s="163" t="str">
        <f t="shared" si="122"/>
        <v>,-168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3" s="164" t="str">
        <f t="shared" si="123"/>
        <v>,-168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1,167,166,165,159,155,154,31,24,23,45,33,49,46,44,43,53,48,47,41,40,42,39,38,</v>
      </c>
      <c r="HS173" s="105" t="str">
        <f t="shared" si="124"/>
        <v>168,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1,167,166,165,159,155,154,31,24,23,45,33,49,46,44,43,53,48,47,41,40,42,39,38,</v>
      </c>
      <c r="HT173" s="143" t="str">
        <v>1299987,1.25,0</v>
      </c>
      <c r="HU173" s="161">
        <f t="shared" si="112"/>
        <v>8</v>
      </c>
      <c r="HV173" s="161">
        <f t="shared" si="113"/>
        <v>13</v>
      </c>
      <c r="HW173" s="161">
        <f t="shared" si="114"/>
        <v>1299987</v>
      </c>
      <c r="HX173" s="161">
        <f t="shared" si="115"/>
        <v>1.25</v>
      </c>
      <c r="HY173" s="161">
        <f t="shared" si="116"/>
        <v>0</v>
      </c>
      <c r="HZ173" s="161">
        <f t="shared" si="117"/>
        <v>1299987</v>
      </c>
      <c r="IA173" s="174">
        <f t="shared" si="125"/>
        <v>99999</v>
      </c>
      <c r="IB173" s="173">
        <f t="shared" si="126"/>
        <v>99999</v>
      </c>
      <c r="IC173" s="56" t="e">
        <f t="shared" si="127"/>
        <v>#VALUE!</v>
      </c>
      <c r="ID173" s="167" t="str">
        <f t="shared" si="128"/>
        <v>-</v>
      </c>
      <c r="IE173" s="186" t="str">
        <f t="shared" si="129"/>
        <v>-</v>
      </c>
      <c r="IJ173" s="121">
        <f t="shared" si="118"/>
        <v>99999</v>
      </c>
      <c r="IK173" s="1">
        <f t="shared" si="119"/>
        <v>99999</v>
      </c>
      <c r="IL173" s="56" t="str">
        <f t="shared" si="120"/>
        <v>-</v>
      </c>
    </row>
    <row r="174" spans="1:246" ht="16" thickBot="1" x14ac:dyDescent="0.25">
      <c r="A174" s="64"/>
      <c r="B174" s="1">
        <v>169</v>
      </c>
      <c r="K174" s="9">
        <v>168</v>
      </c>
      <c r="L174" s="3">
        <v>168</v>
      </c>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1"/>
      <c r="BZ174" s="281"/>
      <c r="CA174" s="281"/>
      <c r="CB174" s="281"/>
      <c r="CC174" s="281"/>
      <c r="CD174" s="281"/>
      <c r="CE174" s="281"/>
      <c r="CF174" s="281"/>
      <c r="CG174" s="281"/>
      <c r="CH174" s="281"/>
      <c r="CI174" s="281"/>
      <c r="CJ174" s="281"/>
      <c r="CK174" s="281"/>
      <c r="CL174" s="281"/>
      <c r="CM174" s="281"/>
      <c r="CN174" s="281"/>
      <c r="CO174" s="281"/>
      <c r="CP174" s="281"/>
      <c r="CQ174" s="281"/>
      <c r="CR174" s="281"/>
      <c r="CS174" s="281"/>
      <c r="CT174" s="281"/>
      <c r="CU174" s="281"/>
      <c r="CV174" s="281"/>
      <c r="CW174" s="281"/>
      <c r="CX174" s="281"/>
      <c r="CY174" s="281"/>
      <c r="CZ174" s="281"/>
      <c r="DA174" s="281"/>
      <c r="DB174" s="281"/>
      <c r="DC174" s="281"/>
      <c r="DD174" s="281"/>
      <c r="DE174" s="281"/>
      <c r="DF174" s="281"/>
      <c r="DG174" s="281"/>
      <c r="DH174" s="281"/>
      <c r="DI174" s="281"/>
      <c r="DJ174" s="281"/>
      <c r="DK174" s="281"/>
      <c r="DL174" s="281"/>
      <c r="DM174" s="281"/>
      <c r="DN174" s="281"/>
      <c r="DO174" s="281"/>
      <c r="DP174" s="281"/>
      <c r="DQ174" s="281"/>
      <c r="DR174" s="281"/>
      <c r="DS174" s="281"/>
      <c r="DT174" s="281"/>
      <c r="DU174" s="281"/>
      <c r="DV174" s="281"/>
      <c r="DW174" s="281"/>
      <c r="DX174" s="281"/>
      <c r="DY174" s="281"/>
      <c r="DZ174" s="281"/>
      <c r="EA174" s="281"/>
      <c r="EB174" s="281"/>
      <c r="EC174" s="281"/>
      <c r="ED174" s="281"/>
      <c r="EE174" s="281"/>
      <c r="EF174" s="281"/>
      <c r="EG174" s="281"/>
      <c r="EH174" s="281"/>
      <c r="EI174" s="281"/>
      <c r="EJ174" s="281"/>
      <c r="EK174" s="281"/>
      <c r="EL174" s="281"/>
      <c r="EM174" s="281"/>
      <c r="EN174" s="281"/>
      <c r="EO174" s="281"/>
      <c r="EP174" s="281"/>
      <c r="EQ174" s="281"/>
      <c r="ER174" s="281"/>
      <c r="ES174" s="281"/>
      <c r="ET174" s="281"/>
      <c r="EU174" s="281"/>
      <c r="EV174" s="281"/>
      <c r="EW174" s="281"/>
      <c r="EX174" s="281"/>
      <c r="EY174" s="281"/>
      <c r="EZ174" s="281"/>
      <c r="FA174" s="281"/>
      <c r="FB174" s="281"/>
      <c r="FC174" s="281"/>
      <c r="FD174" s="281"/>
      <c r="FE174" s="281"/>
      <c r="FF174" s="281"/>
      <c r="FG174" s="281"/>
      <c r="FH174" s="281"/>
      <c r="FI174" s="281"/>
      <c r="FJ174" s="281"/>
      <c r="FK174" s="281"/>
      <c r="FL174" s="281"/>
      <c r="FM174" s="281"/>
      <c r="FN174" s="281"/>
      <c r="FO174" s="281"/>
      <c r="FP174" s="9"/>
      <c r="FQ174" s="9"/>
      <c r="FR174" s="9"/>
      <c r="FS174" s="9"/>
      <c r="FT174" s="9"/>
      <c r="FU174" s="9"/>
      <c r="FV174" s="9"/>
      <c r="FW174" s="9"/>
      <c r="FX174" s="143"/>
      <c r="FY174" s="143" t="s">
        <v>17</v>
      </c>
      <c r="FZ174" s="278"/>
      <c r="GA174" s="278"/>
      <c r="GB174" s="278"/>
      <c r="GC174" s="278"/>
      <c r="GD174" s="278"/>
      <c r="GE174" s="278"/>
      <c r="GF174" s="278"/>
      <c r="GG174" s="278"/>
      <c r="GH174" s="278"/>
      <c r="GI174" s="150">
        <v>99999</v>
      </c>
      <c r="GJ174" s="150">
        <v>99999</v>
      </c>
      <c r="GK174" s="150">
        <v>99999</v>
      </c>
      <c r="GL174" s="48">
        <v>168</v>
      </c>
      <c r="GN174" s="99">
        <f t="shared" si="136"/>
        <v>577</v>
      </c>
      <c r="GO174" s="99">
        <f t="shared" si="133"/>
        <v>578</v>
      </c>
      <c r="GP174" s="50"/>
      <c r="GQ174" s="101" t="str">
        <f t="shared" si="135"/>
        <v>43</v>
      </c>
      <c r="GR174" s="104" t="str">
        <f t="shared" si="134"/>
        <v>53</v>
      </c>
      <c r="GS174" s="50">
        <f t="shared" si="130"/>
        <v>169</v>
      </c>
      <c r="GT174" s="7"/>
      <c r="GU174"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43,100,53,48,47,41,40,42,39,38,</v>
      </c>
      <c r="GV174" s="241" t="str">
        <v>1199993.14,2.5,0</v>
      </c>
      <c r="GW174" s="101">
        <f t="shared" si="105"/>
        <v>11</v>
      </c>
      <c r="GX174" s="101">
        <f t="shared" si="106"/>
        <v>15</v>
      </c>
      <c r="GY174" s="167">
        <f t="shared" si="107"/>
        <v>1199993.1399999999</v>
      </c>
      <c r="GZ174" s="99">
        <f t="shared" si="108"/>
        <v>2.5</v>
      </c>
      <c r="HA174" s="99">
        <f t="shared" si="109"/>
        <v>0</v>
      </c>
      <c r="HB174" s="248" t="str">
        <f t="shared" si="110"/>
        <v>-</v>
      </c>
      <c r="HC174" s="49"/>
      <c r="HD174" s="246" t="str">
        <f t="shared" si="131"/>
        <v/>
      </c>
      <c r="HE174" s="50">
        <v>169</v>
      </c>
      <c r="HF174" s="173" t="str">
        <f t="shared" si="132"/>
        <v/>
      </c>
      <c r="HG174" s="101" t="str">
        <f t="shared" si="104"/>
        <v/>
      </c>
      <c r="HH174" s="267" t="str" cm="1">
        <f t="array" ref="HH174">IF(HE174&lt;=$HC$1-1,IF(HF174&lt;&gt;HF173,INDEX($M$6:$GK$185,1,HG174+1),INDEX($M$6:$GK$185,MIN(HG174,HG173)+1,MAX(HG174,HG173)+1))+IF(HF174&lt;&gt;HF175,INDEX($M$6:$GK$185,1,HG174+1),0),"")</f>
        <v/>
      </c>
      <c r="HI174" s="50" t="str">
        <f t="shared" ca="1" si="111"/>
        <v/>
      </c>
      <c r="HJ174" s="49"/>
      <c r="HK174" s="49"/>
      <c r="HL174" s="49"/>
      <c r="HM174" s="49"/>
      <c r="HP174" s="161">
        <v>169</v>
      </c>
      <c r="HQ174" s="163" t="str">
        <f t="shared" si="122"/>
        <v>,-169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4" s="164" t="str">
        <f t="shared" si="123"/>
        <v>,-169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1,168,167,166,165,159,155,154,31,24,23,45,33,49,46,44,43,53,48,47,41,40,42,39,38,</v>
      </c>
      <c r="HS174" s="105" t="str">
        <f t="shared" si="124"/>
        <v>169,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1,168,167,166,165,159,155,154,31,24,23,45,33,49,46,44,43,53,48,47,41,40,42,39,38,</v>
      </c>
      <c r="HT174" s="143" t="str">
        <v>1299987,1.25,0</v>
      </c>
      <c r="HU174" s="161">
        <f t="shared" si="112"/>
        <v>8</v>
      </c>
      <c r="HV174" s="161">
        <f t="shared" si="113"/>
        <v>13</v>
      </c>
      <c r="HW174" s="161">
        <f t="shared" si="114"/>
        <v>1299987</v>
      </c>
      <c r="HX174" s="161">
        <f t="shared" si="115"/>
        <v>1.25</v>
      </c>
      <c r="HY174" s="161">
        <f t="shared" si="116"/>
        <v>0</v>
      </c>
      <c r="HZ174" s="161">
        <f t="shared" si="117"/>
        <v>1299987</v>
      </c>
      <c r="IA174" s="174">
        <f t="shared" si="125"/>
        <v>99999</v>
      </c>
      <c r="IB174" s="173">
        <f t="shared" si="126"/>
        <v>99999</v>
      </c>
      <c r="IC174" s="56" t="e">
        <f t="shared" si="127"/>
        <v>#VALUE!</v>
      </c>
      <c r="ID174" s="167" t="str">
        <f t="shared" si="128"/>
        <v>-</v>
      </c>
      <c r="IE174" s="186" t="str">
        <f t="shared" si="129"/>
        <v>-</v>
      </c>
      <c r="IJ174" s="121">
        <f t="shared" si="118"/>
        <v>99999</v>
      </c>
      <c r="IK174" s="1">
        <f t="shared" si="119"/>
        <v>99999</v>
      </c>
      <c r="IL174" s="56" t="str">
        <f t="shared" si="120"/>
        <v>-</v>
      </c>
    </row>
    <row r="175" spans="1:246" ht="16" thickBot="1" x14ac:dyDescent="0.25">
      <c r="A175" s="64"/>
      <c r="B175" s="1">
        <v>170</v>
      </c>
      <c r="K175" s="9">
        <v>169</v>
      </c>
      <c r="L175" s="3">
        <v>169</v>
      </c>
      <c r="AS175" s="281"/>
      <c r="AT175" s="281"/>
      <c r="AU175" s="281"/>
      <c r="AV175" s="281"/>
      <c r="AW175" s="281"/>
      <c r="AX175" s="281"/>
      <c r="AY175" s="281"/>
      <c r="AZ175" s="281"/>
      <c r="BA175" s="281"/>
      <c r="BB175" s="281"/>
      <c r="BC175" s="281"/>
      <c r="BD175" s="281"/>
      <c r="BE175" s="281"/>
      <c r="BF175" s="281"/>
      <c r="BG175" s="281"/>
      <c r="BH175" s="281"/>
      <c r="BI175" s="281"/>
      <c r="BJ175" s="281"/>
      <c r="BK175" s="281"/>
      <c r="BL175" s="281"/>
      <c r="BM175" s="281"/>
      <c r="BN175" s="281"/>
      <c r="BO175" s="281"/>
      <c r="BP175" s="281"/>
      <c r="BQ175" s="281"/>
      <c r="BR175" s="281"/>
      <c r="BS175" s="281"/>
      <c r="BT175" s="281"/>
      <c r="BU175" s="281"/>
      <c r="BV175" s="281"/>
      <c r="BW175" s="281"/>
      <c r="BX175" s="281"/>
      <c r="BY175" s="281"/>
      <c r="BZ175" s="281"/>
      <c r="CA175" s="281"/>
      <c r="CB175" s="281"/>
      <c r="CC175" s="281"/>
      <c r="CD175" s="281"/>
      <c r="CE175" s="281"/>
      <c r="CF175" s="281"/>
      <c r="CG175" s="281"/>
      <c r="CH175" s="281"/>
      <c r="CI175" s="281"/>
      <c r="CJ175" s="281"/>
      <c r="CK175" s="281"/>
      <c r="CL175" s="281"/>
      <c r="CM175" s="281"/>
      <c r="CN175" s="281"/>
      <c r="CO175" s="281"/>
      <c r="CP175" s="281"/>
      <c r="CQ175" s="281"/>
      <c r="CR175" s="281"/>
      <c r="CS175" s="281"/>
      <c r="CT175" s="281"/>
      <c r="CU175" s="281"/>
      <c r="CV175" s="281"/>
      <c r="CW175" s="281"/>
      <c r="CX175" s="281"/>
      <c r="CY175" s="281"/>
      <c r="CZ175" s="281"/>
      <c r="DA175" s="281"/>
      <c r="DB175" s="281"/>
      <c r="DC175" s="281"/>
      <c r="DD175" s="281"/>
      <c r="DE175" s="281"/>
      <c r="DF175" s="281"/>
      <c r="DG175" s="281"/>
      <c r="DH175" s="281"/>
      <c r="DI175" s="281"/>
      <c r="DJ175" s="281"/>
      <c r="DK175" s="281"/>
      <c r="DL175" s="281"/>
      <c r="DM175" s="281"/>
      <c r="DN175" s="281"/>
      <c r="DO175" s="281"/>
      <c r="DP175" s="281"/>
      <c r="DQ175" s="281"/>
      <c r="DR175" s="281"/>
      <c r="DS175" s="281"/>
      <c r="DT175" s="281"/>
      <c r="DU175" s="281"/>
      <c r="DV175" s="281"/>
      <c r="DW175" s="281"/>
      <c r="DX175" s="281"/>
      <c r="DY175" s="281"/>
      <c r="DZ175" s="281"/>
      <c r="EA175" s="281"/>
      <c r="EB175" s="281"/>
      <c r="EC175" s="281"/>
      <c r="ED175" s="281"/>
      <c r="EE175" s="281"/>
      <c r="EF175" s="281"/>
      <c r="EG175" s="281"/>
      <c r="EH175" s="281"/>
      <c r="EI175" s="281"/>
      <c r="EJ175" s="281"/>
      <c r="EK175" s="281"/>
      <c r="EL175" s="281"/>
      <c r="EM175" s="281"/>
      <c r="EN175" s="281"/>
      <c r="EO175" s="281"/>
      <c r="EP175" s="281"/>
      <c r="EQ175" s="281"/>
      <c r="ER175" s="281"/>
      <c r="ES175" s="281"/>
      <c r="ET175" s="281"/>
      <c r="EU175" s="281"/>
      <c r="EV175" s="281"/>
      <c r="EW175" s="281"/>
      <c r="EX175" s="281"/>
      <c r="EY175" s="281"/>
      <c r="EZ175" s="281"/>
      <c r="FA175" s="281"/>
      <c r="FB175" s="281"/>
      <c r="FC175" s="281"/>
      <c r="FD175" s="281"/>
      <c r="FE175" s="281"/>
      <c r="FF175" s="281"/>
      <c r="FG175" s="281"/>
      <c r="FH175" s="281"/>
      <c r="FI175" s="281"/>
      <c r="FJ175" s="281"/>
      <c r="FK175" s="281"/>
      <c r="FL175" s="281"/>
      <c r="FM175" s="281"/>
      <c r="FN175" s="281"/>
      <c r="FO175" s="281"/>
      <c r="FP175" s="9"/>
      <c r="FQ175" s="9"/>
      <c r="FR175" s="9"/>
      <c r="FS175" s="9"/>
      <c r="FT175" s="9"/>
      <c r="FU175" s="9"/>
      <c r="FV175" s="9"/>
      <c r="FW175" s="9"/>
      <c r="FX175" s="9"/>
      <c r="FY175" s="143"/>
      <c r="FZ175" s="143" t="s">
        <v>17</v>
      </c>
      <c r="GA175" s="278"/>
      <c r="GB175" s="278"/>
      <c r="GC175" s="278"/>
      <c r="GD175" s="278"/>
      <c r="GE175" s="278"/>
      <c r="GF175" s="278"/>
      <c r="GG175" s="278"/>
      <c r="GH175" s="278"/>
      <c r="GI175" s="150">
        <v>99999</v>
      </c>
      <c r="GJ175" s="150">
        <v>99999</v>
      </c>
      <c r="GK175" s="150">
        <v>99999</v>
      </c>
      <c r="GL175" s="48">
        <v>169</v>
      </c>
      <c r="GN175" s="99">
        <f t="shared" si="136"/>
        <v>580</v>
      </c>
      <c r="GO175" s="99">
        <f t="shared" si="133"/>
        <v>581</v>
      </c>
      <c r="GP175" s="50"/>
      <c r="GQ175" s="101" t="str">
        <f t="shared" si="135"/>
        <v>53</v>
      </c>
      <c r="GR175" s="104" t="str">
        <f t="shared" si="134"/>
        <v>48</v>
      </c>
      <c r="GS175" s="50">
        <f t="shared" si="130"/>
        <v>170</v>
      </c>
      <c r="GT175" s="7"/>
      <c r="GU175"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53,100,48,47,41,40,42,39,38,</v>
      </c>
      <c r="GV175" s="241" t="str">
        <v>1199993.14,2.5,0</v>
      </c>
      <c r="GW175" s="101">
        <f t="shared" si="105"/>
        <v>11</v>
      </c>
      <c r="GX175" s="101">
        <f t="shared" si="106"/>
        <v>15</v>
      </c>
      <c r="GY175" s="167">
        <f t="shared" si="107"/>
        <v>1199993.1399999999</v>
      </c>
      <c r="GZ175" s="99">
        <f t="shared" si="108"/>
        <v>2.5</v>
      </c>
      <c r="HA175" s="99">
        <f t="shared" si="109"/>
        <v>0</v>
      </c>
      <c r="HB175" s="248" t="str">
        <f t="shared" si="110"/>
        <v>-</v>
      </c>
      <c r="HC175" s="49"/>
      <c r="HD175" s="246" t="str">
        <f t="shared" si="131"/>
        <v/>
      </c>
      <c r="HE175" s="50">
        <v>170</v>
      </c>
      <c r="HF175" s="173" t="str">
        <f t="shared" si="132"/>
        <v/>
      </c>
      <c r="HG175" s="101" t="str">
        <f t="shared" si="104"/>
        <v/>
      </c>
      <c r="HH175" s="267" t="str" cm="1">
        <f t="array" ref="HH175">IF(HE175&lt;=$HC$1-1,IF(HF175&lt;&gt;HF174,INDEX($M$6:$GK$185,1,HG175+1),INDEX($M$6:$GK$185,MIN(HG175,HG174)+1,MAX(HG175,HG174)+1))+IF(HF175&lt;&gt;HF176,INDEX($M$6:$GK$185,1,HG175+1),0),"")</f>
        <v/>
      </c>
      <c r="HI175" s="50" t="str">
        <f t="shared" ca="1" si="111"/>
        <v/>
      </c>
      <c r="HJ175" s="49"/>
      <c r="HK175" s="49"/>
      <c r="HL175" s="49"/>
      <c r="HM175" s="49"/>
      <c r="HP175" s="161">
        <v>170</v>
      </c>
      <c r="HQ175" s="163" t="str">
        <f t="shared" si="122"/>
        <v>,-170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5" s="164" t="str">
        <f t="shared" si="123"/>
        <v>,-170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1,169,168,167,166,165,159,155,154,31,24,23,45,33,49,46,44,43,53,48,47,41,40,42,39,38,</v>
      </c>
      <c r="HS175" s="105" t="str">
        <f t="shared" si="124"/>
        <v>170,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1,169,168,167,166,165,159,155,154,31,24,23,45,33,49,46,44,43,53,48,47,41,40,42,39,38,</v>
      </c>
      <c r="HT175" s="143" t="str">
        <v>1299987,1.25,0</v>
      </c>
      <c r="HU175" s="161">
        <f t="shared" si="112"/>
        <v>8</v>
      </c>
      <c r="HV175" s="161">
        <f t="shared" si="113"/>
        <v>13</v>
      </c>
      <c r="HW175" s="161">
        <f t="shared" si="114"/>
        <v>1299987</v>
      </c>
      <c r="HX175" s="161">
        <f t="shared" si="115"/>
        <v>1.25</v>
      </c>
      <c r="HY175" s="161">
        <f t="shared" si="116"/>
        <v>0</v>
      </c>
      <c r="HZ175" s="161">
        <f t="shared" si="117"/>
        <v>1299987</v>
      </c>
      <c r="IA175" s="174">
        <f t="shared" si="125"/>
        <v>99999</v>
      </c>
      <c r="IB175" s="173">
        <f t="shared" si="126"/>
        <v>99999</v>
      </c>
      <c r="IC175" s="56" t="e">
        <f t="shared" si="127"/>
        <v>#VALUE!</v>
      </c>
      <c r="ID175" s="167" t="str">
        <f t="shared" si="128"/>
        <v>-</v>
      </c>
      <c r="IE175" s="186" t="str">
        <f t="shared" si="129"/>
        <v>-</v>
      </c>
      <c r="IJ175" s="121">
        <f t="shared" si="118"/>
        <v>99999</v>
      </c>
      <c r="IK175" s="1">
        <f t="shared" si="119"/>
        <v>99999</v>
      </c>
      <c r="IL175" s="56" t="str">
        <f t="shared" si="120"/>
        <v>-</v>
      </c>
    </row>
    <row r="176" spans="1:246" ht="16" thickBot="1" x14ac:dyDescent="0.25">
      <c r="A176" s="64"/>
      <c r="B176" s="1">
        <v>171</v>
      </c>
      <c r="K176" s="9">
        <v>170</v>
      </c>
      <c r="L176" s="3">
        <v>170</v>
      </c>
      <c r="AS176" s="281"/>
      <c r="AT176" s="281"/>
      <c r="AU176" s="281"/>
      <c r="AV176" s="281"/>
      <c r="AW176" s="281"/>
      <c r="AX176" s="281"/>
      <c r="AY176" s="281"/>
      <c r="AZ176" s="281"/>
      <c r="BA176" s="281"/>
      <c r="BB176" s="281"/>
      <c r="BC176" s="281"/>
      <c r="BD176" s="281"/>
      <c r="BE176" s="281"/>
      <c r="BF176" s="281"/>
      <c r="BG176" s="281"/>
      <c r="BH176" s="281"/>
      <c r="BI176" s="281"/>
      <c r="BJ176" s="281"/>
      <c r="BK176" s="281"/>
      <c r="BL176" s="281"/>
      <c r="BM176" s="281"/>
      <c r="BN176" s="281"/>
      <c r="BO176" s="281"/>
      <c r="BP176" s="281"/>
      <c r="BQ176" s="281"/>
      <c r="BR176" s="281"/>
      <c r="BS176" s="281"/>
      <c r="BT176" s="281"/>
      <c r="BU176" s="281"/>
      <c r="BV176" s="281"/>
      <c r="BW176" s="281"/>
      <c r="BX176" s="281"/>
      <c r="BY176" s="281"/>
      <c r="BZ176" s="281"/>
      <c r="CA176" s="281"/>
      <c r="CB176" s="281"/>
      <c r="CC176" s="281"/>
      <c r="CD176" s="281"/>
      <c r="CE176" s="281"/>
      <c r="CF176" s="281"/>
      <c r="CG176" s="281"/>
      <c r="CH176" s="281"/>
      <c r="CI176" s="281"/>
      <c r="CJ176" s="281"/>
      <c r="CK176" s="281"/>
      <c r="CL176" s="281"/>
      <c r="CM176" s="281"/>
      <c r="CN176" s="281"/>
      <c r="CO176" s="281"/>
      <c r="CP176" s="281"/>
      <c r="CQ176" s="281"/>
      <c r="CR176" s="281"/>
      <c r="CS176" s="281"/>
      <c r="CT176" s="281"/>
      <c r="CU176" s="281"/>
      <c r="CV176" s="281"/>
      <c r="CW176" s="281"/>
      <c r="CX176" s="281"/>
      <c r="CY176" s="281"/>
      <c r="CZ176" s="281"/>
      <c r="DA176" s="281"/>
      <c r="DB176" s="281"/>
      <c r="DC176" s="281"/>
      <c r="DD176" s="281"/>
      <c r="DE176" s="281"/>
      <c r="DF176" s="281"/>
      <c r="DG176" s="281"/>
      <c r="DH176" s="281"/>
      <c r="DI176" s="281"/>
      <c r="DJ176" s="281"/>
      <c r="DK176" s="281"/>
      <c r="DL176" s="281"/>
      <c r="DM176" s="281"/>
      <c r="DN176" s="281"/>
      <c r="DO176" s="281"/>
      <c r="DP176" s="281"/>
      <c r="DQ176" s="281"/>
      <c r="DR176" s="281"/>
      <c r="DS176" s="281"/>
      <c r="DT176" s="281"/>
      <c r="DU176" s="281"/>
      <c r="DV176" s="281"/>
      <c r="DW176" s="281"/>
      <c r="DX176" s="281"/>
      <c r="DY176" s="281"/>
      <c r="DZ176" s="281"/>
      <c r="EA176" s="281"/>
      <c r="EB176" s="281"/>
      <c r="EC176" s="281"/>
      <c r="ED176" s="281"/>
      <c r="EE176" s="281"/>
      <c r="EF176" s="281"/>
      <c r="EG176" s="281"/>
      <c r="EH176" s="281"/>
      <c r="EI176" s="281"/>
      <c r="EJ176" s="281"/>
      <c r="EK176" s="281"/>
      <c r="EL176" s="281"/>
      <c r="EM176" s="281"/>
      <c r="EN176" s="281"/>
      <c r="EO176" s="281"/>
      <c r="EP176" s="281"/>
      <c r="EQ176" s="281"/>
      <c r="ER176" s="281"/>
      <c r="ES176" s="281"/>
      <c r="ET176" s="281"/>
      <c r="EU176" s="281"/>
      <c r="EV176" s="281"/>
      <c r="EW176" s="281"/>
      <c r="EX176" s="281"/>
      <c r="EY176" s="281"/>
      <c r="EZ176" s="281"/>
      <c r="FA176" s="281"/>
      <c r="FB176" s="281"/>
      <c r="FC176" s="281"/>
      <c r="FD176" s="281"/>
      <c r="FE176" s="281"/>
      <c r="FF176" s="281"/>
      <c r="FG176" s="281"/>
      <c r="FH176" s="281"/>
      <c r="FI176" s="281"/>
      <c r="FJ176" s="281"/>
      <c r="FK176" s="281"/>
      <c r="FL176" s="281"/>
      <c r="FM176" s="281"/>
      <c r="FN176" s="281"/>
      <c r="FO176" s="281"/>
      <c r="FP176" s="9"/>
      <c r="FQ176" s="9"/>
      <c r="FR176" s="9"/>
      <c r="FS176" s="9"/>
      <c r="FT176" s="9"/>
      <c r="FU176" s="9"/>
      <c r="FV176" s="9"/>
      <c r="FW176" s="9"/>
      <c r="FX176" s="9"/>
      <c r="FY176" s="9"/>
      <c r="FZ176" s="143"/>
      <c r="GA176" s="143" t="s">
        <v>17</v>
      </c>
      <c r="GB176" s="278"/>
      <c r="GC176" s="278"/>
      <c r="GD176" s="278"/>
      <c r="GE176" s="278"/>
      <c r="GF176" s="278"/>
      <c r="GG176" s="278"/>
      <c r="GH176" s="278"/>
      <c r="GI176" s="150">
        <v>99999</v>
      </c>
      <c r="GJ176" s="150">
        <v>99999</v>
      </c>
      <c r="GK176" s="150">
        <v>99999</v>
      </c>
      <c r="GL176" s="48">
        <v>170</v>
      </c>
      <c r="GN176" s="99">
        <f t="shared" si="136"/>
        <v>583</v>
      </c>
      <c r="GO176" s="99">
        <f t="shared" si="133"/>
        <v>584</v>
      </c>
      <c r="GP176" s="50"/>
      <c r="GQ176" s="101" t="str">
        <f t="shared" si="135"/>
        <v>48</v>
      </c>
      <c r="GR176" s="104" t="str">
        <f t="shared" si="134"/>
        <v>47</v>
      </c>
      <c r="GS176" s="50">
        <f t="shared" si="130"/>
        <v>171</v>
      </c>
      <c r="GT176" s="7"/>
      <c r="GU176"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48,100,47,41,40,42,39,38,</v>
      </c>
      <c r="GV176" s="241" t="str">
        <v>1199993.14,2.5,0</v>
      </c>
      <c r="GW176" s="101">
        <f t="shared" si="105"/>
        <v>11</v>
      </c>
      <c r="GX176" s="101">
        <f t="shared" si="106"/>
        <v>15</v>
      </c>
      <c r="GY176" s="167">
        <f t="shared" si="107"/>
        <v>1199993.1399999999</v>
      </c>
      <c r="GZ176" s="99">
        <f t="shared" si="108"/>
        <v>2.5</v>
      </c>
      <c r="HA176" s="99">
        <f t="shared" si="109"/>
        <v>0</v>
      </c>
      <c r="HB176" s="248" t="str">
        <f t="shared" si="110"/>
        <v>-</v>
      </c>
      <c r="HC176" s="49"/>
      <c r="HD176" s="246" t="str">
        <f t="shared" si="131"/>
        <v/>
      </c>
      <c r="HE176" s="50">
        <v>171</v>
      </c>
      <c r="HF176" s="173" t="str">
        <f t="shared" si="132"/>
        <v/>
      </c>
      <c r="HG176" s="101" t="str">
        <f t="shared" si="104"/>
        <v/>
      </c>
      <c r="HH176" s="267" t="str" cm="1">
        <f t="array" ref="HH176">IF(HE176&lt;=$HC$1-1,IF(HF176&lt;&gt;HF175,INDEX($M$6:$GK$185,1,HG176+1),INDEX($M$6:$GK$185,MIN(HG176,HG175)+1,MAX(HG176,HG175)+1))+IF(HF176&lt;&gt;HF177,INDEX($M$6:$GK$185,1,HG176+1),0),"")</f>
        <v/>
      </c>
      <c r="HI176" s="50" t="str">
        <f t="shared" ca="1" si="111"/>
        <v/>
      </c>
      <c r="HJ176" s="49"/>
      <c r="HK176" s="49"/>
      <c r="HL176" s="49"/>
      <c r="HM176" s="49"/>
      <c r="HP176" s="161">
        <v>171</v>
      </c>
      <c r="HQ176" s="163" t="str">
        <f t="shared" si="122"/>
        <v>,-171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6" s="164" t="str">
        <f t="shared" si="123"/>
        <v>,-171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1,170,169,168,167,166,165,159,155,154,31,24,23,45,33,49,46,44,43,53,48,47,41,40,42,39,38,</v>
      </c>
      <c r="HS176" s="105" t="str">
        <f t="shared" si="124"/>
        <v>171,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1,170,169,168,167,166,165,159,155,154,31,24,23,45,33,49,46,44,43,53,48,47,41,40,42,39,38,</v>
      </c>
      <c r="HT176" s="143" t="str">
        <v>1299987,1.25,0</v>
      </c>
      <c r="HU176" s="161">
        <f t="shared" si="112"/>
        <v>8</v>
      </c>
      <c r="HV176" s="161">
        <f t="shared" si="113"/>
        <v>13</v>
      </c>
      <c r="HW176" s="161">
        <f t="shared" si="114"/>
        <v>1299987</v>
      </c>
      <c r="HX176" s="161">
        <f t="shared" si="115"/>
        <v>1.25</v>
      </c>
      <c r="HY176" s="161">
        <f t="shared" si="116"/>
        <v>0</v>
      </c>
      <c r="HZ176" s="161">
        <f t="shared" si="117"/>
        <v>1299987</v>
      </c>
      <c r="IA176" s="174">
        <f t="shared" si="125"/>
        <v>99999</v>
      </c>
      <c r="IB176" s="173">
        <f t="shared" si="126"/>
        <v>99999</v>
      </c>
      <c r="IC176" s="56" t="e">
        <f t="shared" si="127"/>
        <v>#VALUE!</v>
      </c>
      <c r="ID176" s="167" t="str">
        <f t="shared" si="128"/>
        <v>-</v>
      </c>
      <c r="IE176" s="186" t="str">
        <f t="shared" si="129"/>
        <v>-</v>
      </c>
      <c r="IJ176" s="121">
        <f t="shared" si="118"/>
        <v>99999</v>
      </c>
      <c r="IK176" s="1">
        <f t="shared" si="119"/>
        <v>99999</v>
      </c>
      <c r="IL176" s="56" t="str">
        <f t="shared" si="120"/>
        <v>-</v>
      </c>
    </row>
    <row r="177" spans="1:246" ht="16" thickBot="1" x14ac:dyDescent="0.25">
      <c r="A177" s="64"/>
      <c r="B177" s="1">
        <v>172</v>
      </c>
      <c r="K177" s="9">
        <v>171</v>
      </c>
      <c r="L177" s="3">
        <v>171</v>
      </c>
      <c r="AS177" s="281"/>
      <c r="AT177" s="281"/>
      <c r="AU177" s="281"/>
      <c r="AV177" s="281"/>
      <c r="AW177" s="281"/>
      <c r="AX177" s="281"/>
      <c r="AY177" s="281"/>
      <c r="AZ177" s="281"/>
      <c r="BA177" s="281"/>
      <c r="BB177" s="281"/>
      <c r="BC177" s="281"/>
      <c r="BD177" s="281"/>
      <c r="BE177" s="281"/>
      <c r="BF177" s="281"/>
      <c r="BG177" s="281"/>
      <c r="BH177" s="281"/>
      <c r="BI177" s="281"/>
      <c r="BJ177" s="281"/>
      <c r="BK177" s="281"/>
      <c r="BL177" s="281"/>
      <c r="BM177" s="281"/>
      <c r="BN177" s="281"/>
      <c r="BO177" s="281"/>
      <c r="BP177" s="281"/>
      <c r="BQ177" s="281"/>
      <c r="BR177" s="281"/>
      <c r="BS177" s="281"/>
      <c r="BT177" s="281"/>
      <c r="BU177" s="281"/>
      <c r="BV177" s="281"/>
      <c r="BW177" s="281"/>
      <c r="BX177" s="281"/>
      <c r="BY177" s="281"/>
      <c r="BZ177" s="281"/>
      <c r="CA177" s="281"/>
      <c r="CB177" s="281"/>
      <c r="CC177" s="281"/>
      <c r="CD177" s="281"/>
      <c r="CE177" s="281"/>
      <c r="CF177" s="281"/>
      <c r="CG177" s="281"/>
      <c r="CH177" s="281"/>
      <c r="CI177" s="281"/>
      <c r="CJ177" s="281"/>
      <c r="CK177" s="281"/>
      <c r="CL177" s="281"/>
      <c r="CM177" s="281"/>
      <c r="CN177" s="281"/>
      <c r="CO177" s="281"/>
      <c r="CP177" s="281"/>
      <c r="CQ177" s="281"/>
      <c r="CR177" s="281"/>
      <c r="CS177" s="281"/>
      <c r="CT177" s="281"/>
      <c r="CU177" s="281"/>
      <c r="CV177" s="281"/>
      <c r="CW177" s="281"/>
      <c r="CX177" s="281"/>
      <c r="CY177" s="281"/>
      <c r="CZ177" s="281"/>
      <c r="DA177" s="281"/>
      <c r="DB177" s="281"/>
      <c r="DC177" s="281"/>
      <c r="DD177" s="281"/>
      <c r="DE177" s="281"/>
      <c r="DF177" s="281"/>
      <c r="DG177" s="281"/>
      <c r="DH177" s="281"/>
      <c r="DI177" s="281"/>
      <c r="DJ177" s="281"/>
      <c r="DK177" s="281"/>
      <c r="DL177" s="281"/>
      <c r="DM177" s="281"/>
      <c r="DN177" s="281"/>
      <c r="DO177" s="281"/>
      <c r="DP177" s="281"/>
      <c r="DQ177" s="281"/>
      <c r="DR177" s="281"/>
      <c r="DS177" s="281"/>
      <c r="DT177" s="281"/>
      <c r="DU177" s="281"/>
      <c r="DV177" s="281"/>
      <c r="DW177" s="281"/>
      <c r="DX177" s="281"/>
      <c r="DY177" s="281"/>
      <c r="DZ177" s="281"/>
      <c r="EA177" s="281"/>
      <c r="EB177" s="281"/>
      <c r="EC177" s="281"/>
      <c r="ED177" s="281"/>
      <c r="EE177" s="281"/>
      <c r="EF177" s="281"/>
      <c r="EG177" s="281"/>
      <c r="EH177" s="281"/>
      <c r="EI177" s="281"/>
      <c r="EJ177" s="281"/>
      <c r="EK177" s="281"/>
      <c r="EL177" s="281"/>
      <c r="EM177" s="281"/>
      <c r="EN177" s="281"/>
      <c r="EO177" s="281"/>
      <c r="EP177" s="281"/>
      <c r="EQ177" s="281"/>
      <c r="ER177" s="281"/>
      <c r="ES177" s="281"/>
      <c r="ET177" s="281"/>
      <c r="EU177" s="281"/>
      <c r="EV177" s="281"/>
      <c r="EW177" s="281"/>
      <c r="EX177" s="281"/>
      <c r="EY177" s="281"/>
      <c r="EZ177" s="281"/>
      <c r="FA177" s="281"/>
      <c r="FB177" s="281"/>
      <c r="FC177" s="281"/>
      <c r="FD177" s="281"/>
      <c r="FE177" s="281"/>
      <c r="FF177" s="281"/>
      <c r="FG177" s="281"/>
      <c r="FH177" s="281"/>
      <c r="FI177" s="281"/>
      <c r="FJ177" s="281"/>
      <c r="FK177" s="281"/>
      <c r="FL177" s="281"/>
      <c r="FM177" s="281"/>
      <c r="FN177" s="281"/>
      <c r="FO177" s="281"/>
      <c r="FP177" s="9"/>
      <c r="FQ177" s="9"/>
      <c r="FR177" s="9"/>
      <c r="FS177" s="9"/>
      <c r="FT177" s="9"/>
      <c r="FU177" s="9"/>
      <c r="FV177" s="9"/>
      <c r="FW177" s="9"/>
      <c r="FX177" s="9"/>
      <c r="FY177" s="9"/>
      <c r="FZ177" s="9"/>
      <c r="GA177" s="143"/>
      <c r="GB177" s="143" t="s">
        <v>17</v>
      </c>
      <c r="GC177" s="278"/>
      <c r="GD177" s="278"/>
      <c r="GE177" s="278"/>
      <c r="GF177" s="278"/>
      <c r="GG177" s="278"/>
      <c r="GH177" s="278"/>
      <c r="GI177" s="150">
        <v>99999</v>
      </c>
      <c r="GJ177" s="150">
        <v>99999</v>
      </c>
      <c r="GK177" s="150">
        <v>99999</v>
      </c>
      <c r="GL177" s="48">
        <v>171</v>
      </c>
      <c r="GN177" s="99">
        <f t="shared" si="136"/>
        <v>586</v>
      </c>
      <c r="GO177" s="99">
        <f t="shared" si="133"/>
        <v>587</v>
      </c>
      <c r="GP177" s="50"/>
      <c r="GQ177" s="101" t="str">
        <f t="shared" si="135"/>
        <v>47</v>
      </c>
      <c r="GR177" s="104" t="str">
        <f t="shared" si="134"/>
        <v>41</v>
      </c>
      <c r="GS177" s="50">
        <f t="shared" si="130"/>
        <v>172</v>
      </c>
      <c r="GT177" s="7"/>
      <c r="GU177"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47,100,41,40,42,39,38,</v>
      </c>
      <c r="GV177" s="241" t="str">
        <v>1199993.14,2.5,0</v>
      </c>
      <c r="GW177" s="101">
        <f t="shared" si="105"/>
        <v>11</v>
      </c>
      <c r="GX177" s="101">
        <f t="shared" si="106"/>
        <v>15</v>
      </c>
      <c r="GY177" s="167">
        <f t="shared" si="107"/>
        <v>1199993.1399999999</v>
      </c>
      <c r="GZ177" s="99">
        <f t="shared" si="108"/>
        <v>2.5</v>
      </c>
      <c r="HA177" s="99">
        <f t="shared" si="109"/>
        <v>0</v>
      </c>
      <c r="HB177" s="248" t="str">
        <f t="shared" si="110"/>
        <v>-</v>
      </c>
      <c r="HC177" s="49"/>
      <c r="HD177" s="246" t="str">
        <f t="shared" si="131"/>
        <v/>
      </c>
      <c r="HE177" s="50">
        <v>172</v>
      </c>
      <c r="HF177" s="173" t="str">
        <f t="shared" si="132"/>
        <v/>
      </c>
      <c r="HG177" s="101" t="str">
        <f t="shared" ref="HG177:HG182" si="137">IF(HE177&lt;=$HC$1-2,VALUE(MID($HD$1,+HD176+1,HD177-HD176-1)),IF(HE177=$HC$1-1,VALUE(MID($HD$1,+HD176+1,HD177-HD176-1)),""))</f>
        <v/>
      </c>
      <c r="HH177" s="267" t="str" cm="1">
        <f t="array" ref="HH177">IF(HE177&lt;=$HC$1-1,IF(HF177&lt;&gt;HF176,INDEX($M$6:$GK$185,1,HG177+1),INDEX($M$6:$GK$185,MIN(HG177,HG176)+1,MAX(HG177,HG176)+1))+IF(HF177&lt;&gt;HF178,INDEX($M$6:$GK$185,1,HG177+1),0),"")</f>
        <v/>
      </c>
      <c r="HI177" s="50" t="str">
        <f t="shared" ca="1" si="111"/>
        <v/>
      </c>
      <c r="HJ177" s="49"/>
      <c r="HK177" s="49"/>
      <c r="HL177" s="49"/>
      <c r="HM177" s="49"/>
      <c r="HP177" s="161">
        <v>172</v>
      </c>
      <c r="HQ177" s="163" t="str">
        <f t="shared" si="122"/>
        <v>,-172,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7" s="164" t="str">
        <f t="shared" si="123"/>
        <v>,-172,2,98,70,68,67,66,65,60,63,64,62,61,158,156,157,177,161,160,162,176,175,174,163,164,1,173,140,141,145,146,147,137,138,139,153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77" s="105" t="str">
        <f t="shared" si="124"/>
        <v>172,2,98,70,68,67,66,65,60,63,64,62,61,158,156,157,177,161,160,162,176,175,174,163,164,1,173,140,141,145,146,147,137,138,139,153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77" s="143" t="str">
        <v>1299987,2.5,0</v>
      </c>
      <c r="HU177" s="161">
        <f t="shared" si="112"/>
        <v>8</v>
      </c>
      <c r="HV177" s="161">
        <f t="shared" si="113"/>
        <v>12</v>
      </c>
      <c r="HW177" s="161">
        <f t="shared" si="114"/>
        <v>1299987</v>
      </c>
      <c r="HX177" s="161">
        <f t="shared" si="115"/>
        <v>2.5</v>
      </c>
      <c r="HY177" s="161">
        <f t="shared" si="116"/>
        <v>0</v>
      </c>
      <c r="HZ177" s="161">
        <f t="shared" si="117"/>
        <v>1299987</v>
      </c>
      <c r="IA177" s="174">
        <f t="shared" si="125"/>
        <v>99999</v>
      </c>
      <c r="IB177" s="173">
        <f t="shared" si="126"/>
        <v>99999</v>
      </c>
      <c r="IC177" s="56" t="e">
        <f t="shared" si="127"/>
        <v>#VALUE!</v>
      </c>
      <c r="ID177" s="167" t="str">
        <f t="shared" si="128"/>
        <v>-</v>
      </c>
      <c r="IE177" s="186" t="str">
        <f t="shared" si="129"/>
        <v>-</v>
      </c>
      <c r="IJ177" s="121">
        <f t="shared" si="118"/>
        <v>99999</v>
      </c>
      <c r="IK177" s="1">
        <f t="shared" si="119"/>
        <v>99999</v>
      </c>
      <c r="IL177" s="56" t="str">
        <f t="shared" si="120"/>
        <v>-</v>
      </c>
    </row>
    <row r="178" spans="1:246" ht="16" thickBot="1" x14ac:dyDescent="0.25">
      <c r="A178" s="64"/>
      <c r="B178" s="1">
        <v>173</v>
      </c>
      <c r="K178" s="9">
        <v>172</v>
      </c>
      <c r="L178" s="3">
        <v>172</v>
      </c>
      <c r="AS178" s="281"/>
      <c r="AT178" s="281"/>
      <c r="AU178" s="281"/>
      <c r="AV178" s="281"/>
      <c r="AW178" s="281"/>
      <c r="AX178" s="281"/>
      <c r="AY178" s="281"/>
      <c r="AZ178" s="281"/>
      <c r="BA178" s="281"/>
      <c r="BB178" s="281"/>
      <c r="BC178" s="281"/>
      <c r="BD178" s="281"/>
      <c r="BE178" s="281"/>
      <c r="BF178" s="281"/>
      <c r="BG178" s="281"/>
      <c r="BH178" s="281"/>
      <c r="BI178" s="281"/>
      <c r="BJ178" s="281"/>
      <c r="BK178" s="281"/>
      <c r="BL178" s="281"/>
      <c r="BM178" s="281"/>
      <c r="BN178" s="281"/>
      <c r="BO178" s="281"/>
      <c r="BP178" s="281"/>
      <c r="BQ178" s="281"/>
      <c r="BR178" s="281"/>
      <c r="BS178" s="281"/>
      <c r="BT178" s="281"/>
      <c r="BU178" s="281"/>
      <c r="BV178" s="281"/>
      <c r="BW178" s="281"/>
      <c r="BX178" s="281"/>
      <c r="BY178" s="281"/>
      <c r="BZ178" s="281"/>
      <c r="CA178" s="281"/>
      <c r="CB178" s="281"/>
      <c r="CC178" s="281"/>
      <c r="CD178" s="281"/>
      <c r="CE178" s="281"/>
      <c r="CF178" s="281"/>
      <c r="CG178" s="281"/>
      <c r="CH178" s="281"/>
      <c r="CI178" s="281"/>
      <c r="CJ178" s="281"/>
      <c r="CK178" s="281"/>
      <c r="CL178" s="281"/>
      <c r="CM178" s="281"/>
      <c r="CN178" s="281"/>
      <c r="CO178" s="281"/>
      <c r="CP178" s="281"/>
      <c r="CQ178" s="281"/>
      <c r="CR178" s="281"/>
      <c r="CS178" s="281"/>
      <c r="CT178" s="281"/>
      <c r="CU178" s="281"/>
      <c r="CV178" s="281"/>
      <c r="CW178" s="281"/>
      <c r="CX178" s="281"/>
      <c r="CY178" s="281"/>
      <c r="CZ178" s="281"/>
      <c r="DA178" s="281"/>
      <c r="DB178" s="281"/>
      <c r="DC178" s="281"/>
      <c r="DD178" s="281"/>
      <c r="DE178" s="281"/>
      <c r="DF178" s="281"/>
      <c r="DG178" s="281"/>
      <c r="DH178" s="281"/>
      <c r="DI178" s="281"/>
      <c r="DJ178" s="281"/>
      <c r="DK178" s="281"/>
      <c r="DL178" s="281"/>
      <c r="DM178" s="281"/>
      <c r="DN178" s="281"/>
      <c r="DO178" s="281"/>
      <c r="DP178" s="281"/>
      <c r="DQ178" s="281"/>
      <c r="DR178" s="281"/>
      <c r="DS178" s="281"/>
      <c r="DT178" s="281"/>
      <c r="DU178" s="281"/>
      <c r="DV178" s="281"/>
      <c r="DW178" s="281"/>
      <c r="DX178" s="281"/>
      <c r="DY178" s="281"/>
      <c r="DZ178" s="281"/>
      <c r="EA178" s="281"/>
      <c r="EB178" s="281"/>
      <c r="EC178" s="281"/>
      <c r="ED178" s="281"/>
      <c r="EE178" s="281"/>
      <c r="EF178" s="281"/>
      <c r="EG178" s="281"/>
      <c r="EH178" s="281"/>
      <c r="EI178" s="281"/>
      <c r="EJ178" s="281"/>
      <c r="EK178" s="281"/>
      <c r="EL178" s="281"/>
      <c r="EM178" s="281"/>
      <c r="EN178" s="281"/>
      <c r="EO178" s="281"/>
      <c r="EP178" s="281"/>
      <c r="EQ178" s="281"/>
      <c r="ER178" s="281"/>
      <c r="ES178" s="281"/>
      <c r="ET178" s="281"/>
      <c r="EU178" s="281"/>
      <c r="EV178" s="281"/>
      <c r="EW178" s="281"/>
      <c r="EX178" s="281"/>
      <c r="EY178" s="281"/>
      <c r="EZ178" s="281"/>
      <c r="FA178" s="281"/>
      <c r="FB178" s="281"/>
      <c r="FC178" s="281"/>
      <c r="FD178" s="281"/>
      <c r="FE178" s="281"/>
      <c r="FF178" s="281"/>
      <c r="FG178" s="281"/>
      <c r="FH178" s="281"/>
      <c r="FI178" s="281"/>
      <c r="FJ178" s="281"/>
      <c r="FK178" s="281"/>
      <c r="FL178" s="281"/>
      <c r="FM178" s="281"/>
      <c r="FN178" s="281"/>
      <c r="FO178" s="281"/>
      <c r="FP178" s="9"/>
      <c r="FQ178" s="9"/>
      <c r="FR178" s="9"/>
      <c r="FS178" s="9"/>
      <c r="FT178" s="9"/>
      <c r="FU178" s="9"/>
      <c r="FV178" s="9"/>
      <c r="FW178" s="9"/>
      <c r="FX178" s="9"/>
      <c r="FY178" s="9"/>
      <c r="FZ178" s="9"/>
      <c r="GA178" s="9"/>
      <c r="GB178" s="143"/>
      <c r="GC178" s="143" t="s">
        <v>17</v>
      </c>
      <c r="GD178" s="278"/>
      <c r="GE178" s="278"/>
      <c r="GF178" s="278"/>
      <c r="GG178" s="278"/>
      <c r="GH178" s="278"/>
      <c r="GI178" s="150">
        <v>99999</v>
      </c>
      <c r="GJ178" s="150">
        <v>99999</v>
      </c>
      <c r="GK178" s="150">
        <v>99999</v>
      </c>
      <c r="GL178" s="48">
        <v>172</v>
      </c>
      <c r="GN178" s="99">
        <f t="shared" si="136"/>
        <v>589</v>
      </c>
      <c r="GO178" s="99">
        <f t="shared" si="133"/>
        <v>590</v>
      </c>
      <c r="GP178" s="50"/>
      <c r="GQ178" s="101" t="str">
        <f t="shared" si="135"/>
        <v>41</v>
      </c>
      <c r="GR178" s="104" t="str">
        <f t="shared" si="134"/>
        <v>40</v>
      </c>
      <c r="GS178" s="50">
        <f t="shared" si="130"/>
        <v>173</v>
      </c>
      <c r="GT178" s="7"/>
      <c r="GU178"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41,100,40,42,39,38,</v>
      </c>
      <c r="GV178" s="241" t="str">
        <v>1199993.14,2.5,0</v>
      </c>
      <c r="GW178" s="101">
        <f t="shared" si="105"/>
        <v>11</v>
      </c>
      <c r="GX178" s="101">
        <f t="shared" si="106"/>
        <v>15</v>
      </c>
      <c r="GY178" s="167">
        <f t="shared" si="107"/>
        <v>1199993.1399999999</v>
      </c>
      <c r="GZ178" s="99">
        <f t="shared" si="108"/>
        <v>2.5</v>
      </c>
      <c r="HA178" s="99">
        <f t="shared" si="109"/>
        <v>0</v>
      </c>
      <c r="HB178" s="248" t="str">
        <f t="shared" si="110"/>
        <v>-</v>
      </c>
      <c r="HC178" s="49"/>
      <c r="HD178" s="246" t="str">
        <f t="shared" si="131"/>
        <v/>
      </c>
      <c r="HE178" s="50">
        <v>173</v>
      </c>
      <c r="HF178" s="173" t="str">
        <f t="shared" si="132"/>
        <v/>
      </c>
      <c r="HG178" s="101" t="str">
        <f t="shared" si="137"/>
        <v/>
      </c>
      <c r="HH178" s="267" t="str" cm="1">
        <f t="array" ref="HH178">IF(HE178&lt;=$HC$1-1,IF(HF178&lt;&gt;HF177,INDEX($M$6:$GK$185,1,HG178+1),INDEX($M$6:$GK$185,MIN(HG178,HG177)+1,MAX(HG178,HG177)+1))+IF(HF178&lt;&gt;HF179,INDEX($M$6:$GK$185,1,HG178+1),0),"")</f>
        <v/>
      </c>
      <c r="HI178" s="50" t="str">
        <f t="shared" ca="1" si="111"/>
        <v/>
      </c>
      <c r="HJ178" s="49"/>
      <c r="HK178" s="49"/>
      <c r="HL178" s="49"/>
      <c r="HM178" s="49"/>
      <c r="HP178" s="161">
        <v>173</v>
      </c>
      <c r="HQ178" s="163" t="str">
        <f t="shared" si="122"/>
        <v>,-173,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8" s="164" t="str">
        <f t="shared" si="123"/>
        <v>,-173,2,98,70,68,67,66,65,60,63,64,62,61,158,156,157,177,161,160,162,176,175,174,163,164,172,1,140,141,145,146,147,137,138,139,153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78" s="105" t="str">
        <f t="shared" si="124"/>
        <v>173,2,98,70,68,67,66,65,60,63,64,62,61,158,156,157,177,161,160,162,176,175,174,163,164,172,1,140,141,145,146,147,137,138,139,153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78" s="143" t="str">
        <v>1299987,2.5,0</v>
      </c>
      <c r="HU178" s="161">
        <f t="shared" si="112"/>
        <v>8</v>
      </c>
      <c r="HV178" s="161">
        <f t="shared" si="113"/>
        <v>12</v>
      </c>
      <c r="HW178" s="161">
        <f t="shared" si="114"/>
        <v>1299987</v>
      </c>
      <c r="HX178" s="161">
        <f t="shared" si="115"/>
        <v>2.5</v>
      </c>
      <c r="HY178" s="161">
        <f t="shared" si="116"/>
        <v>0</v>
      </c>
      <c r="HZ178" s="161">
        <f t="shared" si="117"/>
        <v>1299987</v>
      </c>
      <c r="IA178" s="174">
        <f t="shared" ref="IA178:IA181" si="138">IF(HP178&lt;=$J$2,HP178,99999)</f>
        <v>99999</v>
      </c>
      <c r="IB178" s="173">
        <f t="shared" ref="IB178:IB181" si="139">IF(IJ178&lt;99999,IF($GQ$3&lt;&gt;IJ178,IB178,$GR$4),99999)</f>
        <v>99999</v>
      </c>
      <c r="IC178" s="56" t="e">
        <f t="shared" ref="IC178:IC181" si="140">IF(IB178="-", "-", FIND(CHAR(1),SUBSTITUTE(IB178," ",CHAR(1),1)))</f>
        <v>#VALUE!</v>
      </c>
      <c r="ID178" s="167" t="str">
        <f t="shared" ref="ID178:ID181" si="141">IF(IA178&lt;&gt;99999,_xlfn.NUMBERVALUE(MID(IB178,1,IC178-1)),"-")</f>
        <v>-</v>
      </c>
      <c r="IE178" s="186" t="str">
        <f t="shared" ref="IE178:IE181" si="142">IF(IA178=99999,"-",IF($GQ$3&lt;&gt;IA178,IE178,$GR$5))</f>
        <v>-</v>
      </c>
      <c r="IJ178" s="121">
        <f t="shared" si="118"/>
        <v>99999</v>
      </c>
      <c r="IK178" s="1">
        <f t="shared" si="119"/>
        <v>99999</v>
      </c>
      <c r="IL178" s="56" t="str">
        <f t="shared" si="120"/>
        <v>-</v>
      </c>
    </row>
    <row r="179" spans="1:246" ht="16" thickBot="1" x14ac:dyDescent="0.25">
      <c r="A179" s="64"/>
      <c r="B179" s="1">
        <v>174</v>
      </c>
      <c r="K179" s="9">
        <v>173</v>
      </c>
      <c r="L179" s="3">
        <v>173</v>
      </c>
      <c r="AS179" s="281"/>
      <c r="AT179" s="281"/>
      <c r="AU179" s="281"/>
      <c r="AV179" s="281"/>
      <c r="AW179" s="281"/>
      <c r="AX179" s="281"/>
      <c r="AY179" s="281"/>
      <c r="AZ179" s="281"/>
      <c r="BA179" s="281"/>
      <c r="BB179" s="281"/>
      <c r="BC179" s="281"/>
      <c r="BD179" s="281"/>
      <c r="BE179" s="281"/>
      <c r="BF179" s="281"/>
      <c r="BG179" s="281"/>
      <c r="BH179" s="281"/>
      <c r="BI179" s="281"/>
      <c r="BJ179" s="281"/>
      <c r="BK179" s="281"/>
      <c r="BL179" s="281"/>
      <c r="BM179" s="281"/>
      <c r="BN179" s="281"/>
      <c r="BO179" s="281"/>
      <c r="BP179" s="281"/>
      <c r="BQ179" s="281"/>
      <c r="BR179" s="281"/>
      <c r="BS179" s="281"/>
      <c r="BT179" s="281"/>
      <c r="BU179" s="281"/>
      <c r="BV179" s="281"/>
      <c r="BW179" s="281"/>
      <c r="BX179" s="281"/>
      <c r="BY179" s="281"/>
      <c r="BZ179" s="281"/>
      <c r="CA179" s="281"/>
      <c r="CB179" s="281"/>
      <c r="CC179" s="281"/>
      <c r="CD179" s="281"/>
      <c r="CE179" s="281"/>
      <c r="CF179" s="281"/>
      <c r="CG179" s="281"/>
      <c r="CH179" s="281"/>
      <c r="CI179" s="281"/>
      <c r="CJ179" s="281"/>
      <c r="CK179" s="281"/>
      <c r="CL179" s="281"/>
      <c r="CM179" s="281"/>
      <c r="CN179" s="281"/>
      <c r="CO179" s="281"/>
      <c r="CP179" s="281"/>
      <c r="CQ179" s="281"/>
      <c r="CR179" s="281"/>
      <c r="CS179" s="281"/>
      <c r="CT179" s="281"/>
      <c r="CU179" s="281"/>
      <c r="CV179" s="281"/>
      <c r="CW179" s="281"/>
      <c r="CX179" s="281"/>
      <c r="CY179" s="281"/>
      <c r="CZ179" s="281"/>
      <c r="DA179" s="281"/>
      <c r="DB179" s="281"/>
      <c r="DC179" s="281"/>
      <c r="DD179" s="281"/>
      <c r="DE179" s="281"/>
      <c r="DF179" s="281"/>
      <c r="DG179" s="281"/>
      <c r="DH179" s="281"/>
      <c r="DI179" s="281"/>
      <c r="DJ179" s="281"/>
      <c r="DK179" s="281"/>
      <c r="DL179" s="281"/>
      <c r="DM179" s="281"/>
      <c r="DN179" s="281"/>
      <c r="DO179" s="281"/>
      <c r="DP179" s="281"/>
      <c r="DQ179" s="281"/>
      <c r="DR179" s="281"/>
      <c r="DS179" s="281"/>
      <c r="DT179" s="281"/>
      <c r="DU179" s="281"/>
      <c r="DV179" s="281"/>
      <c r="DW179" s="281"/>
      <c r="DX179" s="281"/>
      <c r="DY179" s="281"/>
      <c r="DZ179" s="281"/>
      <c r="EA179" s="281"/>
      <c r="EB179" s="281"/>
      <c r="EC179" s="281"/>
      <c r="ED179" s="281"/>
      <c r="EE179" s="281"/>
      <c r="EF179" s="281"/>
      <c r="EG179" s="281"/>
      <c r="EH179" s="281"/>
      <c r="EI179" s="281"/>
      <c r="EJ179" s="281"/>
      <c r="EK179" s="281"/>
      <c r="EL179" s="281"/>
      <c r="EM179" s="281"/>
      <c r="EN179" s="281"/>
      <c r="EO179" s="281"/>
      <c r="EP179" s="281"/>
      <c r="EQ179" s="281"/>
      <c r="ER179" s="281"/>
      <c r="ES179" s="281"/>
      <c r="ET179" s="281"/>
      <c r="EU179" s="281"/>
      <c r="EV179" s="281"/>
      <c r="EW179" s="281"/>
      <c r="EX179" s="281"/>
      <c r="EY179" s="281"/>
      <c r="EZ179" s="281"/>
      <c r="FA179" s="281"/>
      <c r="FB179" s="281"/>
      <c r="FC179" s="281"/>
      <c r="FD179" s="281"/>
      <c r="FE179" s="281"/>
      <c r="FF179" s="281"/>
      <c r="FG179" s="281"/>
      <c r="FH179" s="281"/>
      <c r="FI179" s="281"/>
      <c r="FJ179" s="281"/>
      <c r="FK179" s="281"/>
      <c r="FL179" s="281"/>
      <c r="FM179" s="281"/>
      <c r="FN179" s="281"/>
      <c r="FO179" s="281"/>
      <c r="FP179" s="9"/>
      <c r="FQ179" s="9"/>
      <c r="FR179" s="9"/>
      <c r="FS179" s="9"/>
      <c r="FT179" s="9"/>
      <c r="FU179" s="9"/>
      <c r="FV179" s="9"/>
      <c r="FW179" s="9"/>
      <c r="FX179" s="9"/>
      <c r="FY179" s="9"/>
      <c r="FZ179" s="9"/>
      <c r="GA179" s="9"/>
      <c r="GB179" s="9"/>
      <c r="GC179" s="143"/>
      <c r="GD179" s="143" t="s">
        <v>17</v>
      </c>
      <c r="GE179" s="278"/>
      <c r="GF179" s="278"/>
      <c r="GG179" s="278"/>
      <c r="GH179" s="278"/>
      <c r="GI179" s="150">
        <v>99999</v>
      </c>
      <c r="GJ179" s="150">
        <v>99999</v>
      </c>
      <c r="GK179" s="150">
        <v>99999</v>
      </c>
      <c r="GL179" s="48">
        <v>173</v>
      </c>
      <c r="GN179" s="99">
        <f t="shared" si="136"/>
        <v>592</v>
      </c>
      <c r="GO179" s="99">
        <f t="shared" si="133"/>
        <v>593</v>
      </c>
      <c r="GP179" s="50"/>
      <c r="GQ179" s="101" t="str">
        <f t="shared" si="135"/>
        <v>40</v>
      </c>
      <c r="GR179" s="104" t="str">
        <f t="shared" si="134"/>
        <v>42</v>
      </c>
      <c r="GS179" s="50">
        <f t="shared" si="130"/>
        <v>174</v>
      </c>
      <c r="GT179" s="7"/>
      <c r="GU179"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40,100,42,39,38,</v>
      </c>
      <c r="GV179" s="241" t="str">
        <v>1199993.14,2.5,0</v>
      </c>
      <c r="GW179" s="101">
        <f t="shared" si="105"/>
        <v>11</v>
      </c>
      <c r="GX179" s="101">
        <f t="shared" si="106"/>
        <v>15</v>
      </c>
      <c r="GY179" s="167">
        <f t="shared" si="107"/>
        <v>1199993.1399999999</v>
      </c>
      <c r="GZ179" s="99">
        <f t="shared" si="108"/>
        <v>2.5</v>
      </c>
      <c r="HA179" s="99">
        <f t="shared" si="109"/>
        <v>0</v>
      </c>
      <c r="HB179" s="248" t="str">
        <f t="shared" si="110"/>
        <v>-</v>
      </c>
      <c r="HC179" s="49"/>
      <c r="HD179" s="246" t="str">
        <f t="shared" si="131"/>
        <v/>
      </c>
      <c r="HE179" s="50">
        <v>174</v>
      </c>
      <c r="HF179" s="173" t="str">
        <f t="shared" si="132"/>
        <v/>
      </c>
      <c r="HG179" s="101" t="str">
        <f t="shared" si="137"/>
        <v/>
      </c>
      <c r="HH179" s="267" t="str" cm="1">
        <f t="array" ref="HH179">IF(HE179&lt;=$HC$1-1,IF(HF179&lt;&gt;HF178,INDEX($M$6:$GK$185,1,HG179+1),INDEX($M$6:$GK$185,MIN(HG179,HG178)+1,MAX(HG179,HG178)+1))+IF(HF179&lt;&gt;HF180,INDEX($M$6:$GK$185,1,HG179+1),0),"")</f>
        <v/>
      </c>
      <c r="HI179" s="50" t="str">
        <f t="shared" ca="1" si="111"/>
        <v/>
      </c>
      <c r="HJ179" s="49"/>
      <c r="HK179" s="49"/>
      <c r="HL179" s="49"/>
      <c r="HM179" s="49"/>
      <c r="HP179" s="161">
        <v>174</v>
      </c>
      <c r="HQ179" s="163" t="str">
        <f t="shared" si="122"/>
        <v>,-174,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79" s="164" t="str">
        <f t="shared" si="123"/>
        <v>,-174,2,98,70,68,67,66,65,60,63,64,62,61,158,156,157,177,161,160,162,176,175,1,163,164,172,173,140,141,145,146,147,137,138,139,153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79" s="105" t="str">
        <f t="shared" si="124"/>
        <v>174,2,98,70,68,67,66,65,60,63,64,62,61,158,156,157,177,161,160,162,176,175,1,163,164,172,173,140,141,145,146,147,137,138,139,153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79" s="143" t="str">
        <v>1299987,2.5,0</v>
      </c>
      <c r="HU179" s="161">
        <f t="shared" si="112"/>
        <v>8</v>
      </c>
      <c r="HV179" s="161">
        <f t="shared" si="113"/>
        <v>12</v>
      </c>
      <c r="HW179" s="161">
        <f t="shared" si="114"/>
        <v>1299987</v>
      </c>
      <c r="HX179" s="161">
        <f t="shared" si="115"/>
        <v>2.5</v>
      </c>
      <c r="HY179" s="161">
        <f t="shared" si="116"/>
        <v>0</v>
      </c>
      <c r="HZ179" s="161">
        <f t="shared" si="117"/>
        <v>1299987</v>
      </c>
      <c r="IA179" s="174">
        <f t="shared" si="138"/>
        <v>99999</v>
      </c>
      <c r="IB179" s="173">
        <f t="shared" si="139"/>
        <v>99999</v>
      </c>
      <c r="IC179" s="56" t="e">
        <f t="shared" si="140"/>
        <v>#VALUE!</v>
      </c>
      <c r="ID179" s="167" t="str">
        <f t="shared" si="141"/>
        <v>-</v>
      </c>
      <c r="IE179" s="186" t="str">
        <f t="shared" si="142"/>
        <v>-</v>
      </c>
      <c r="IJ179" s="121">
        <f t="shared" si="118"/>
        <v>99999</v>
      </c>
      <c r="IK179" s="1">
        <f t="shared" si="119"/>
        <v>99999</v>
      </c>
      <c r="IL179" s="56" t="str">
        <f t="shared" si="120"/>
        <v>-</v>
      </c>
    </row>
    <row r="180" spans="1:246" ht="16" thickBot="1" x14ac:dyDescent="0.25">
      <c r="A180" s="64"/>
      <c r="B180" s="1">
        <v>175</v>
      </c>
      <c r="K180" s="9">
        <v>174</v>
      </c>
      <c r="L180" s="3">
        <v>174</v>
      </c>
      <c r="AS180" s="281"/>
      <c r="AT180" s="281"/>
      <c r="AU180" s="281"/>
      <c r="AV180" s="281"/>
      <c r="AW180" s="281"/>
      <c r="AX180" s="281"/>
      <c r="AY180" s="281"/>
      <c r="AZ180" s="281"/>
      <c r="BA180" s="281"/>
      <c r="BB180" s="281"/>
      <c r="BC180" s="281"/>
      <c r="BD180" s="281"/>
      <c r="BE180" s="281"/>
      <c r="BF180" s="281"/>
      <c r="BG180" s="281"/>
      <c r="BH180" s="281"/>
      <c r="BI180" s="281"/>
      <c r="BJ180" s="281"/>
      <c r="BK180" s="281"/>
      <c r="BL180" s="281"/>
      <c r="BM180" s="281"/>
      <c r="BN180" s="281"/>
      <c r="BO180" s="281"/>
      <c r="BP180" s="281"/>
      <c r="BQ180" s="281"/>
      <c r="BR180" s="281"/>
      <c r="BS180" s="281"/>
      <c r="BT180" s="281"/>
      <c r="BU180" s="281"/>
      <c r="BV180" s="281"/>
      <c r="BW180" s="281"/>
      <c r="BX180" s="281"/>
      <c r="BY180" s="281"/>
      <c r="BZ180" s="281"/>
      <c r="CA180" s="281"/>
      <c r="CB180" s="281"/>
      <c r="CC180" s="281"/>
      <c r="CD180" s="281"/>
      <c r="CE180" s="281"/>
      <c r="CF180" s="281"/>
      <c r="CG180" s="281"/>
      <c r="CH180" s="281"/>
      <c r="CI180" s="281"/>
      <c r="CJ180" s="281"/>
      <c r="CK180" s="281"/>
      <c r="CL180" s="281"/>
      <c r="CM180" s="281"/>
      <c r="CN180" s="281"/>
      <c r="CO180" s="281"/>
      <c r="CP180" s="281"/>
      <c r="CQ180" s="281"/>
      <c r="CR180" s="281"/>
      <c r="CS180" s="281"/>
      <c r="CT180" s="281"/>
      <c r="CU180" s="281"/>
      <c r="CV180" s="281"/>
      <c r="CW180" s="281"/>
      <c r="CX180" s="281"/>
      <c r="CY180" s="281"/>
      <c r="CZ180" s="281"/>
      <c r="DA180" s="281"/>
      <c r="DB180" s="281"/>
      <c r="DC180" s="281"/>
      <c r="DD180" s="281"/>
      <c r="DE180" s="281"/>
      <c r="DF180" s="281"/>
      <c r="DG180" s="281"/>
      <c r="DH180" s="281"/>
      <c r="DI180" s="281"/>
      <c r="DJ180" s="281"/>
      <c r="DK180" s="281"/>
      <c r="DL180" s="281"/>
      <c r="DM180" s="281"/>
      <c r="DN180" s="281"/>
      <c r="DO180" s="281"/>
      <c r="DP180" s="281"/>
      <c r="DQ180" s="281"/>
      <c r="DR180" s="281"/>
      <c r="DS180" s="281"/>
      <c r="DT180" s="281"/>
      <c r="DU180" s="281"/>
      <c r="DV180" s="281"/>
      <c r="DW180" s="281"/>
      <c r="DX180" s="281"/>
      <c r="DY180" s="281"/>
      <c r="DZ180" s="281"/>
      <c r="EA180" s="281"/>
      <c r="EB180" s="281"/>
      <c r="EC180" s="281"/>
      <c r="ED180" s="281"/>
      <c r="EE180" s="281"/>
      <c r="EF180" s="281"/>
      <c r="EG180" s="281"/>
      <c r="EH180" s="281"/>
      <c r="EI180" s="281"/>
      <c r="EJ180" s="281"/>
      <c r="EK180" s="281"/>
      <c r="EL180" s="281"/>
      <c r="EM180" s="281"/>
      <c r="EN180" s="281"/>
      <c r="EO180" s="281"/>
      <c r="EP180" s="281"/>
      <c r="EQ180" s="281"/>
      <c r="ER180" s="281"/>
      <c r="ES180" s="281"/>
      <c r="ET180" s="281"/>
      <c r="EU180" s="281"/>
      <c r="EV180" s="281"/>
      <c r="EW180" s="281"/>
      <c r="EX180" s="281"/>
      <c r="EY180" s="281"/>
      <c r="EZ180" s="281"/>
      <c r="FA180" s="281"/>
      <c r="FB180" s="281"/>
      <c r="FC180" s="281"/>
      <c r="FD180" s="281"/>
      <c r="FE180" s="281"/>
      <c r="FF180" s="281"/>
      <c r="FG180" s="281"/>
      <c r="FH180" s="281"/>
      <c r="FI180" s="281"/>
      <c r="FJ180" s="281"/>
      <c r="FK180" s="281"/>
      <c r="FL180" s="281"/>
      <c r="FM180" s="281"/>
      <c r="FN180" s="281"/>
      <c r="FO180" s="281"/>
      <c r="FP180" s="9"/>
      <c r="FQ180" s="9"/>
      <c r="FR180" s="9"/>
      <c r="FS180" s="9"/>
      <c r="FT180" s="9"/>
      <c r="FU180" s="9"/>
      <c r="FV180" s="9"/>
      <c r="FW180" s="9"/>
      <c r="FX180" s="9"/>
      <c r="FY180" s="9"/>
      <c r="FZ180" s="9"/>
      <c r="GA180" s="9"/>
      <c r="GB180" s="9"/>
      <c r="GC180" s="9"/>
      <c r="GD180" s="143"/>
      <c r="GE180" s="143" t="s">
        <v>17</v>
      </c>
      <c r="GF180" s="278"/>
      <c r="GG180" s="278"/>
      <c r="GH180" s="278"/>
      <c r="GI180" s="150">
        <v>99999</v>
      </c>
      <c r="GJ180" s="150">
        <v>99999</v>
      </c>
      <c r="GK180" s="150">
        <v>99999</v>
      </c>
      <c r="GL180" s="48">
        <v>174</v>
      </c>
      <c r="GN180" s="99">
        <f t="shared" si="136"/>
        <v>595</v>
      </c>
      <c r="GO180" s="99">
        <f t="shared" si="133"/>
        <v>596</v>
      </c>
      <c r="GP180" s="50"/>
      <c r="GQ180" s="101" t="str">
        <f t="shared" si="135"/>
        <v>42</v>
      </c>
      <c r="GR180" s="104" t="str">
        <f t="shared" si="134"/>
        <v>39</v>
      </c>
      <c r="GS180" s="50">
        <f t="shared" si="130"/>
        <v>175</v>
      </c>
      <c r="GT180" s="7"/>
      <c r="GU180"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42,100,39,38,</v>
      </c>
      <c r="GV180" s="241" t="str">
        <v>1199993.14,2.5,0</v>
      </c>
      <c r="GW180" s="101">
        <f t="shared" si="105"/>
        <v>11</v>
      </c>
      <c r="GX180" s="101">
        <f t="shared" si="106"/>
        <v>15</v>
      </c>
      <c r="GY180" s="167">
        <f t="shared" si="107"/>
        <v>1199993.1399999999</v>
      </c>
      <c r="GZ180" s="99">
        <f t="shared" si="108"/>
        <v>2.5</v>
      </c>
      <c r="HA180" s="99">
        <f t="shared" si="109"/>
        <v>0</v>
      </c>
      <c r="HB180" s="248" t="str">
        <f t="shared" si="110"/>
        <v>-</v>
      </c>
      <c r="HC180" s="49"/>
      <c r="HD180" s="246" t="str">
        <f t="shared" si="131"/>
        <v/>
      </c>
      <c r="HE180" s="50">
        <v>175</v>
      </c>
      <c r="HF180" s="173" t="str">
        <f t="shared" si="132"/>
        <v/>
      </c>
      <c r="HG180" s="101" t="str">
        <f t="shared" si="137"/>
        <v/>
      </c>
      <c r="HH180" s="267" t="str" cm="1">
        <f t="array" ref="HH180">IF(HE180&lt;=$HC$1-1,IF(HF180&lt;&gt;HF179,INDEX($M$6:$GK$185,1,HG180+1),INDEX($M$6:$GK$185,MIN(HG180,HG179)+1,MAX(HG180,HG179)+1))+IF(HF180&lt;&gt;HF181,INDEX($M$6:$GK$185,1,HG180+1),0),"")</f>
        <v/>
      </c>
      <c r="HI180" s="50" t="str">
        <f t="shared" ca="1" si="111"/>
        <v/>
      </c>
      <c r="HJ180" s="49"/>
      <c r="HK180" s="49"/>
      <c r="HL180" s="49"/>
      <c r="HM180" s="49"/>
      <c r="HP180" s="161">
        <v>175</v>
      </c>
      <c r="HQ180" s="163" t="str">
        <f t="shared" si="122"/>
        <v>,-175,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80" s="164" t="str">
        <f t="shared" si="123"/>
        <v>,-175,2,98,70,68,67,66,65,60,63,64,62,61,158,156,157,177,161,160,162,176,1,174,163,164,172,173,140,141,145,146,147,137,138,139,153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80" s="105" t="str">
        <f t="shared" si="124"/>
        <v>175,2,98,70,68,67,66,65,60,63,64,62,61,158,156,157,177,161,160,162,176,1,174,163,164,172,173,140,141,145,146,147,137,138,139,153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80" s="143" t="str">
        <v>1299987,2.5,0</v>
      </c>
      <c r="HU180" s="161">
        <f t="shared" si="112"/>
        <v>8</v>
      </c>
      <c r="HV180" s="161">
        <f t="shared" si="113"/>
        <v>12</v>
      </c>
      <c r="HW180" s="161">
        <f t="shared" si="114"/>
        <v>1299987</v>
      </c>
      <c r="HX180" s="161">
        <f t="shared" si="115"/>
        <v>2.5</v>
      </c>
      <c r="HY180" s="161">
        <f t="shared" si="116"/>
        <v>0</v>
      </c>
      <c r="HZ180" s="161">
        <f t="shared" si="117"/>
        <v>1299987</v>
      </c>
      <c r="IA180" s="174">
        <f t="shared" si="138"/>
        <v>99999</v>
      </c>
      <c r="IB180" s="173">
        <f t="shared" si="139"/>
        <v>99999</v>
      </c>
      <c r="IC180" s="56" t="e">
        <f t="shared" si="140"/>
        <v>#VALUE!</v>
      </c>
      <c r="ID180" s="167" t="str">
        <f t="shared" si="141"/>
        <v>-</v>
      </c>
      <c r="IE180" s="186" t="str">
        <f t="shared" si="142"/>
        <v>-</v>
      </c>
      <c r="IJ180" s="121">
        <f t="shared" si="118"/>
        <v>99999</v>
      </c>
      <c r="IK180" s="1">
        <f t="shared" si="119"/>
        <v>99999</v>
      </c>
      <c r="IL180" s="56" t="str">
        <f t="shared" si="120"/>
        <v>-</v>
      </c>
    </row>
    <row r="181" spans="1:246" ht="16" thickBot="1" x14ac:dyDescent="0.25">
      <c r="A181" s="64"/>
      <c r="B181" s="1">
        <v>176</v>
      </c>
      <c r="K181" s="9">
        <v>175</v>
      </c>
      <c r="L181" s="3">
        <v>175</v>
      </c>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281"/>
      <c r="BT181" s="281"/>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281"/>
      <c r="CP181" s="281"/>
      <c r="CQ181" s="281"/>
      <c r="CR181" s="281"/>
      <c r="CS181" s="281"/>
      <c r="CT181" s="281"/>
      <c r="CU181" s="281"/>
      <c r="CV181" s="281"/>
      <c r="CW181" s="281"/>
      <c r="CX181" s="281"/>
      <c r="CY181" s="281"/>
      <c r="CZ181" s="281"/>
      <c r="DA181" s="281"/>
      <c r="DB181" s="281"/>
      <c r="DC181" s="281"/>
      <c r="DD181" s="281"/>
      <c r="DE181" s="281"/>
      <c r="DF181" s="281"/>
      <c r="DG181" s="281"/>
      <c r="DH181" s="281"/>
      <c r="DI181" s="281"/>
      <c r="DJ181" s="281"/>
      <c r="DK181" s="281"/>
      <c r="DL181" s="281"/>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1"/>
      <c r="EJ181" s="281"/>
      <c r="EK181" s="281"/>
      <c r="EL181" s="281"/>
      <c r="EM181" s="281"/>
      <c r="EN181" s="281"/>
      <c r="EO181" s="281"/>
      <c r="EP181" s="281"/>
      <c r="EQ181" s="281"/>
      <c r="ER181" s="281"/>
      <c r="ES181" s="281"/>
      <c r="ET181" s="281"/>
      <c r="EU181" s="281"/>
      <c r="EV181" s="281"/>
      <c r="EW181" s="281"/>
      <c r="EX181" s="281"/>
      <c r="EY181" s="281"/>
      <c r="EZ181" s="281"/>
      <c r="FA181" s="281"/>
      <c r="FB181" s="281"/>
      <c r="FC181" s="281"/>
      <c r="FD181" s="281"/>
      <c r="FE181" s="281"/>
      <c r="FF181" s="281"/>
      <c r="FG181" s="281"/>
      <c r="FH181" s="281"/>
      <c r="FI181" s="281"/>
      <c r="FJ181" s="281"/>
      <c r="FK181" s="281"/>
      <c r="FL181" s="281"/>
      <c r="FM181" s="281"/>
      <c r="FN181" s="281"/>
      <c r="FO181" s="281"/>
      <c r="FP181" s="9"/>
      <c r="FQ181" s="9"/>
      <c r="FR181" s="9"/>
      <c r="FS181" s="9"/>
      <c r="FT181" s="9"/>
      <c r="FU181" s="9"/>
      <c r="FV181" s="9"/>
      <c r="FW181" s="9"/>
      <c r="FX181" s="9"/>
      <c r="FY181" s="9"/>
      <c r="FZ181" s="9"/>
      <c r="GA181" s="9"/>
      <c r="GB181" s="9"/>
      <c r="GC181" s="9"/>
      <c r="GD181" s="9"/>
      <c r="GE181" s="143"/>
      <c r="GF181" s="143" t="s">
        <v>17</v>
      </c>
      <c r="GG181" s="278"/>
      <c r="GH181" s="278"/>
      <c r="GI181" s="150">
        <v>99999</v>
      </c>
      <c r="GJ181" s="150">
        <v>99999</v>
      </c>
      <c r="GK181" s="150">
        <v>99999</v>
      </c>
      <c r="GL181" s="48">
        <v>175</v>
      </c>
      <c r="GN181" s="99">
        <f t="shared" si="136"/>
        <v>598</v>
      </c>
      <c r="GO181" s="99">
        <f t="shared" si="133"/>
        <v>599</v>
      </c>
      <c r="GP181" s="50"/>
      <c r="GQ181" s="101" t="str">
        <f t="shared" si="135"/>
        <v>39</v>
      </c>
      <c r="GR181" s="104" t="str">
        <f t="shared" si="134"/>
        <v>38</v>
      </c>
      <c r="GS181" s="50">
        <f t="shared" si="130"/>
        <v>176</v>
      </c>
      <c r="GT181" s="7"/>
      <c r="GU181" s="175"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39,100,38,</v>
      </c>
      <c r="GV181" s="171" t="str">
        <v>1199993.14,2.5,0</v>
      </c>
      <c r="GW181" s="101">
        <f t="shared" si="105"/>
        <v>11</v>
      </c>
      <c r="GX181" s="101">
        <f t="shared" si="106"/>
        <v>15</v>
      </c>
      <c r="GY181" s="167">
        <f t="shared" si="107"/>
        <v>1199993.1399999999</v>
      </c>
      <c r="GZ181" s="99">
        <f t="shared" si="108"/>
        <v>2.5</v>
      </c>
      <c r="HA181" s="99">
        <f t="shared" si="109"/>
        <v>0</v>
      </c>
      <c r="HB181" s="248" t="str">
        <f t="shared" si="110"/>
        <v>-</v>
      </c>
      <c r="HC181" s="49"/>
      <c r="HD181" s="246" t="str">
        <f t="shared" si="131"/>
        <v/>
      </c>
      <c r="HE181" s="50">
        <v>176</v>
      </c>
      <c r="HF181" s="173" t="str">
        <f t="shared" si="132"/>
        <v/>
      </c>
      <c r="HG181" s="101" t="str">
        <f t="shared" si="137"/>
        <v/>
      </c>
      <c r="HH181" s="267" t="str" cm="1">
        <f t="array" ref="HH181">IF(HE181&lt;=$HC$1-1,IF(HF181&lt;&gt;HF180,INDEX($M$6:$GK$185,1,HG181+1),INDEX($M$6:$GK$185,MIN(HG181,HG180)+1,MAX(HG181,HG180)+1))+IF(HF181&lt;&gt;HF182,INDEX($M$6:$GK$185,1,HG181+1),0),"")</f>
        <v/>
      </c>
      <c r="HI181" s="50" t="str">
        <f t="shared" ca="1" si="111"/>
        <v/>
      </c>
      <c r="HJ181" s="49"/>
      <c r="HK181" s="49"/>
      <c r="HL181" s="49"/>
      <c r="HM181" s="49"/>
      <c r="HP181" s="161">
        <v>176</v>
      </c>
      <c r="HQ181" s="163" t="str">
        <f t="shared" si="122"/>
        <v>,-176,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81" s="164" t="str">
        <f t="shared" si="123"/>
        <v>,-176,2,98,70,68,67,66,65,60,63,64,62,61,158,156,157,177,161,160,162,1,175,174,163,164,172,173,140,141,145,146,147,137,138,139,153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81" s="105" t="str">
        <f t="shared" si="124"/>
        <v>176,2,98,70,68,67,66,65,60,63,64,62,61,158,156,157,177,161,160,162,1,175,174,163,164,172,173,140,141,145,146,147,137,138,139,153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81" s="143" t="str">
        <v>1299987,2.5,0</v>
      </c>
      <c r="HU181" s="161">
        <f t="shared" si="112"/>
        <v>8</v>
      </c>
      <c r="HV181" s="161">
        <f t="shared" si="113"/>
        <v>12</v>
      </c>
      <c r="HW181" s="161">
        <f t="shared" si="114"/>
        <v>1299987</v>
      </c>
      <c r="HX181" s="161">
        <f t="shared" si="115"/>
        <v>2.5</v>
      </c>
      <c r="HY181" s="161">
        <f t="shared" si="116"/>
        <v>0</v>
      </c>
      <c r="HZ181" s="161">
        <f t="shared" si="117"/>
        <v>1299987</v>
      </c>
      <c r="IA181" s="174">
        <f t="shared" si="138"/>
        <v>99999</v>
      </c>
      <c r="IB181" s="173">
        <f t="shared" si="139"/>
        <v>99999</v>
      </c>
      <c r="IC181" s="56" t="e">
        <f t="shared" si="140"/>
        <v>#VALUE!</v>
      </c>
      <c r="ID181" s="167" t="str">
        <f t="shared" si="141"/>
        <v>-</v>
      </c>
      <c r="IE181" s="186" t="str">
        <f t="shared" si="142"/>
        <v>-</v>
      </c>
      <c r="IJ181" s="121">
        <f t="shared" si="118"/>
        <v>99999</v>
      </c>
      <c r="IK181" s="1">
        <f t="shared" si="119"/>
        <v>99999</v>
      </c>
      <c r="IL181" s="56" t="str">
        <f t="shared" si="120"/>
        <v>-</v>
      </c>
    </row>
    <row r="182" spans="1:246" ht="16" thickBot="1" x14ac:dyDescent="0.25">
      <c r="A182" s="64"/>
      <c r="B182" s="1">
        <v>177</v>
      </c>
      <c r="K182" s="9">
        <v>176</v>
      </c>
      <c r="L182" s="3">
        <v>176</v>
      </c>
      <c r="AS182" s="281"/>
      <c r="AT182" s="281"/>
      <c r="AU182" s="281"/>
      <c r="AV182" s="281"/>
      <c r="AW182" s="281"/>
      <c r="AX182" s="281"/>
      <c r="AY182" s="281"/>
      <c r="AZ182" s="281"/>
      <c r="BA182" s="281"/>
      <c r="BB182" s="281"/>
      <c r="BC182" s="281"/>
      <c r="BD182" s="281"/>
      <c r="BE182" s="281"/>
      <c r="BF182" s="281"/>
      <c r="BG182" s="281"/>
      <c r="BH182" s="281"/>
      <c r="BI182" s="281"/>
      <c r="BJ182" s="281"/>
      <c r="BK182" s="281"/>
      <c r="BL182" s="281"/>
      <c r="BM182" s="281"/>
      <c r="BN182" s="281"/>
      <c r="BO182" s="281"/>
      <c r="BP182" s="281"/>
      <c r="BQ182" s="281"/>
      <c r="BR182" s="281"/>
      <c r="BS182" s="281"/>
      <c r="BT182" s="281"/>
      <c r="BU182" s="281"/>
      <c r="BV182" s="281"/>
      <c r="BW182" s="281"/>
      <c r="BX182" s="281"/>
      <c r="BY182" s="281"/>
      <c r="BZ182" s="281"/>
      <c r="CA182" s="281"/>
      <c r="CB182" s="281"/>
      <c r="CC182" s="281"/>
      <c r="CD182" s="281"/>
      <c r="CE182" s="281"/>
      <c r="CF182" s="281"/>
      <c r="CG182" s="281"/>
      <c r="CH182" s="281"/>
      <c r="CI182" s="281"/>
      <c r="CJ182" s="281"/>
      <c r="CK182" s="281"/>
      <c r="CL182" s="281"/>
      <c r="CM182" s="281"/>
      <c r="CN182" s="281"/>
      <c r="CO182" s="281"/>
      <c r="CP182" s="281"/>
      <c r="CQ182" s="281"/>
      <c r="CR182" s="281"/>
      <c r="CS182" s="281"/>
      <c r="CT182" s="281"/>
      <c r="CU182" s="281"/>
      <c r="CV182" s="281"/>
      <c r="CW182" s="281"/>
      <c r="CX182" s="281"/>
      <c r="CY182" s="281"/>
      <c r="CZ182" s="281"/>
      <c r="DA182" s="281"/>
      <c r="DB182" s="281"/>
      <c r="DC182" s="281"/>
      <c r="DD182" s="281"/>
      <c r="DE182" s="281"/>
      <c r="DF182" s="281"/>
      <c r="DG182" s="281"/>
      <c r="DH182" s="281"/>
      <c r="DI182" s="281"/>
      <c r="DJ182" s="281"/>
      <c r="DK182" s="281"/>
      <c r="DL182" s="281"/>
      <c r="DM182" s="281"/>
      <c r="DN182" s="281"/>
      <c r="DO182" s="281"/>
      <c r="DP182" s="281"/>
      <c r="DQ182" s="281"/>
      <c r="DR182" s="281"/>
      <c r="DS182" s="281"/>
      <c r="DT182" s="281"/>
      <c r="DU182" s="281"/>
      <c r="DV182" s="281"/>
      <c r="DW182" s="281"/>
      <c r="DX182" s="281"/>
      <c r="DY182" s="281"/>
      <c r="DZ182" s="281"/>
      <c r="EA182" s="281"/>
      <c r="EB182" s="281"/>
      <c r="EC182" s="281"/>
      <c r="ED182" s="281"/>
      <c r="EE182" s="281"/>
      <c r="EF182" s="281"/>
      <c r="EG182" s="281"/>
      <c r="EH182" s="281"/>
      <c r="EI182" s="281"/>
      <c r="EJ182" s="281"/>
      <c r="EK182" s="281"/>
      <c r="EL182" s="281"/>
      <c r="EM182" s="281"/>
      <c r="EN182" s="281"/>
      <c r="EO182" s="281"/>
      <c r="EP182" s="281"/>
      <c r="EQ182" s="281"/>
      <c r="ER182" s="281"/>
      <c r="ES182" s="281"/>
      <c r="ET182" s="281"/>
      <c r="EU182" s="281"/>
      <c r="EV182" s="281"/>
      <c r="EW182" s="281"/>
      <c r="EX182" s="281"/>
      <c r="EY182" s="281"/>
      <c r="EZ182" s="281"/>
      <c r="FA182" s="281"/>
      <c r="FB182" s="281"/>
      <c r="FC182" s="281"/>
      <c r="FD182" s="281"/>
      <c r="FE182" s="281"/>
      <c r="FF182" s="281"/>
      <c r="FG182" s="281"/>
      <c r="FH182" s="281"/>
      <c r="FI182" s="281"/>
      <c r="FJ182" s="281"/>
      <c r="FK182" s="281"/>
      <c r="FL182" s="281"/>
      <c r="FM182" s="281"/>
      <c r="FN182" s="281"/>
      <c r="FO182" s="281"/>
      <c r="FP182" s="9"/>
      <c r="FQ182" s="9"/>
      <c r="FR182" s="9"/>
      <c r="FS182" s="9"/>
      <c r="FT182" s="9"/>
      <c r="FU182" s="9"/>
      <c r="FV182" s="9"/>
      <c r="FW182" s="9"/>
      <c r="FX182" s="9"/>
      <c r="FY182" s="9"/>
      <c r="FZ182" s="9"/>
      <c r="GA182" s="9"/>
      <c r="GB182" s="9"/>
      <c r="GC182" s="9"/>
      <c r="GD182" s="9"/>
      <c r="GE182" s="9"/>
      <c r="GF182" s="143"/>
      <c r="GG182" s="143" t="s">
        <v>17</v>
      </c>
      <c r="GH182" s="278"/>
      <c r="GI182" s="150">
        <v>99999</v>
      </c>
      <c r="GJ182" s="150">
        <v>99999</v>
      </c>
      <c r="GK182" s="150">
        <v>99999</v>
      </c>
      <c r="GL182" s="48">
        <v>176</v>
      </c>
      <c r="GN182" s="99">
        <f t="shared" si="136"/>
        <v>601</v>
      </c>
      <c r="GO182" s="99" t="str">
        <f t="shared" si="133"/>
        <v>-</v>
      </c>
      <c r="GP182" s="50"/>
      <c r="GQ182" s="101" t="str">
        <f t="shared" si="135"/>
        <v>38</v>
      </c>
      <c r="GR182" s="104" t="str">
        <f t="shared" si="134"/>
        <v>,</v>
      </c>
      <c r="GS182" s="50">
        <f t="shared" si="130"/>
        <v>177</v>
      </c>
      <c r="GT182" s="7"/>
      <c r="GU182" s="264" t="str">
        <f t="shared" si="121"/>
        <v>1,2,98,70,68,67,66,65,60,63,64,62,61,158,156,157,177,161,160,162,176,175,174,163,164,172,173,140,141,145,146,147,137,138,139,153,69,152,55,56,54,57,127,109,110,111,112,114,113,115,116,117,118,119,120,123,122,71,126,58,59,74,72,73,75,76,77,78,79,81,80,82,83,84,85,86,87,92,95,124,96,94,93,91,88,89,90,97,121,125,107,106,105,104,103,102,8,12,5,108,128,27,28,29,30,9,7,6,14,13,15,16,19,17,18,37,36,20,11,129,131,132,134,133,50,51,52,10,3,4,99,101,25,22,34,21,35,32,26,130,136,135,150,151,149,148,144,143,142,171,170,169,168,167,166,165,159,155,154,31,24,23,45,33,49,46,44,43,53,48,47,41,40,42,39,38,100,</v>
      </c>
      <c r="GV182" s="242" t="str">
        <v>1199993.14,2.5,0</v>
      </c>
      <c r="GW182" s="101">
        <f>FIND(CHAR(1),SUBSTITUTE(GV182,",",CHAR(1),1))</f>
        <v>11</v>
      </c>
      <c r="GX182" s="101">
        <f t="shared" si="106"/>
        <v>15</v>
      </c>
      <c r="GY182" s="167">
        <f t="shared" si="107"/>
        <v>1199993.1399999999</v>
      </c>
      <c r="GZ182" s="99">
        <f t="shared" si="108"/>
        <v>2.5</v>
      </c>
      <c r="HA182" s="99">
        <f t="shared" si="109"/>
        <v>0</v>
      </c>
      <c r="HB182" s="248" t="str">
        <f t="shared" si="110"/>
        <v>-</v>
      </c>
      <c r="HC182" s="49"/>
      <c r="HD182" s="246" t="str">
        <f t="shared" si="131"/>
        <v/>
      </c>
      <c r="HE182" s="50">
        <v>177</v>
      </c>
      <c r="HF182" s="173" t="str">
        <f t="shared" si="132"/>
        <v/>
      </c>
      <c r="HG182" s="101" t="str">
        <f t="shared" si="137"/>
        <v/>
      </c>
      <c r="HH182" s="267" t="str" cm="1">
        <f t="array" ref="HH182">IF(HE182&lt;=$HC$1-1,IF(HF182&lt;&gt;HF181,INDEX($M$6:$GK$185,1,HG182+1),INDEX($M$6:$GK$185,MIN(HG182,HG181)+1,MAX(HG182,HG181)+1))+IF(HF182&lt;&gt;HF183,INDEX($M$6:$GK$185,1,HG182+1),0),"")</f>
        <v/>
      </c>
      <c r="HI182" s="50" t="str">
        <f t="shared" ca="1" si="111"/>
        <v/>
      </c>
      <c r="HJ182" s="49"/>
      <c r="HK182" s="49"/>
      <c r="HL182" s="49"/>
      <c r="HM182" s="49"/>
      <c r="HP182" s="161">
        <v>177</v>
      </c>
      <c r="HQ182" s="163" t="str">
        <f t="shared" si="122"/>
        <v>,-177,2,98,70,68,67,66,65,60,63,64,62,61,158,156,157,177,161,160,162,176,175,174,163,164,172,173,140,141,145,146,147,137,138,139,153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R182" s="164" t="str">
        <f t="shared" si="123"/>
        <v>,-177,2,98,70,68,67,66,65,60,63,64,62,61,158,156,157,1,161,160,162,176,175,174,163,164,172,173,140,141,145,146,147,137,138,139,153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S182" s="105" t="str">
        <f t="shared" si="124"/>
        <v>177,2,98,70,68,67,66,65,60,63,64,62,61,158,156,157,1,161,160,162,176,175,174,163,164,172,173,140,141,145,146,147,137,138,139,153,69,152,55,56,54,57,127,109,110,111,112,114,113,115,116,117,118,119,120,123,122,71,126,58,59,74,72,73,75,76,77,78,79,81,80,82,83,84,85,86,87,92,95,124,96,94,93,91,88,89,90,97,121,125,107,106,105,104,100,103,102,8,12,5,108,128,27,28,29,30,9,7,6,14,13,15,16,19,17,18,37,36,20,11,129,131,132,134,133,50,51,52,10,3,4,99,101,25,22,34,21,35,32,26,130,136,135,150,151,149,148,144,143,142,171,170,169,168,167,166,165,159,155,154,31,24,23,45,33,49,46,44,43,53,48,47,41,40,42,39,38,</v>
      </c>
      <c r="HT182" s="143" t="str">
        <v>1299987,2.5,0</v>
      </c>
      <c r="HU182" s="161">
        <f t="shared" si="112"/>
        <v>8</v>
      </c>
      <c r="HV182" s="161">
        <f t="shared" si="113"/>
        <v>12</v>
      </c>
      <c r="HW182" s="161">
        <f t="shared" si="114"/>
        <v>1299987</v>
      </c>
      <c r="HX182" s="161">
        <f t="shared" si="115"/>
        <v>2.5</v>
      </c>
      <c r="HY182" s="161">
        <f t="shared" si="116"/>
        <v>0</v>
      </c>
      <c r="HZ182" s="161">
        <f t="shared" si="117"/>
        <v>1299987</v>
      </c>
      <c r="IA182" s="174">
        <f t="shared" ref="IA182" si="143">IF(HP182&lt;=$J$2,HP182,99999)</f>
        <v>99999</v>
      </c>
      <c r="IB182" s="173">
        <f t="shared" ref="IB182" si="144">IF(IJ182&lt;99999,IF($GQ$3&lt;&gt;IJ182,IB182,$GR$4),99999)</f>
        <v>99999</v>
      </c>
      <c r="IC182" s="56" t="e">
        <f t="shared" ref="IC182" si="145">IF(IB182="-", "-", FIND(CHAR(1),SUBSTITUTE(IB182," ",CHAR(1),1)))</f>
        <v>#VALUE!</v>
      </c>
      <c r="ID182" s="167" t="str">
        <f t="shared" ref="ID182" si="146">IF(IA182&lt;&gt;99999,_xlfn.NUMBERVALUE(MID(IB182,1,IC182-1)),"-")</f>
        <v>-</v>
      </c>
      <c r="IE182" s="186" t="str">
        <f t="shared" ref="IE182" si="147">IF(IA182=99999,"-",IF($GQ$3&lt;&gt;IA182,IE182,$GR$5))</f>
        <v>-</v>
      </c>
      <c r="IJ182" s="121">
        <f t="shared" si="118"/>
        <v>99999</v>
      </c>
      <c r="IK182" s="1">
        <f t="shared" si="119"/>
        <v>99999</v>
      </c>
      <c r="IL182" s="56" t="str">
        <f t="shared" si="120"/>
        <v>-</v>
      </c>
    </row>
    <row r="183" spans="1:246" ht="15" x14ac:dyDescent="0.2">
      <c r="B183" s="1"/>
      <c r="K183" s="9">
        <v>177</v>
      </c>
      <c r="L183" s="3">
        <v>177</v>
      </c>
      <c r="FP183" s="1"/>
      <c r="FQ183" s="1"/>
      <c r="FR183" s="1"/>
      <c r="FS183" s="1"/>
      <c r="FT183" s="1"/>
      <c r="FU183" s="1"/>
      <c r="FV183" s="1"/>
      <c r="FW183" s="1"/>
      <c r="FX183" s="1"/>
      <c r="FY183" s="1"/>
      <c r="FZ183" s="1"/>
      <c r="GA183" s="1"/>
      <c r="GB183" s="1"/>
      <c r="GC183" s="1"/>
      <c r="GD183" s="1"/>
      <c r="GE183" s="1"/>
      <c r="GF183" s="1"/>
      <c r="GG183" s="57"/>
      <c r="GH183" s="57" t="s">
        <v>17</v>
      </c>
      <c r="GI183" s="150">
        <v>99999</v>
      </c>
      <c r="GJ183" s="150">
        <v>99999</v>
      </c>
      <c r="GK183" s="150">
        <v>99999</v>
      </c>
      <c r="GL183" s="48">
        <v>177</v>
      </c>
      <c r="GQ183" s="50" t="str">
        <f t="shared" ref="GQ183:GQ184" si="148">IF(ROW()-5&lt;=$GQ$1-1,    SUBSTITUTE(MID(GU183,FIND("?",SUBSTITUTE(GU183,",","?",GS183-1),1)-2,2),",",""),  "")</f>
        <v/>
      </c>
      <c r="GR183" s="104" t="str">
        <f t="shared" ref="GR183:GR184" si="149" xml:space="preserve">         IF(GS183&lt;$GQ$1-1,SUBSTITUTE(MID(GU183,FIND(","&amp;$GQ$3&amp;",",","&amp;GU183)+LEN($GQ$3)+1,2),",",""),IF(GS183=$GQ$1-1,MID(GU183,FIND(","&amp;$GQ$3&amp;",",GU183)-2,2),""))</f>
        <v/>
      </c>
      <c r="GS183" s="50" t="str">
        <f t="shared" ref="GS183:GS184" si="150">IF(ROW()-5&lt;=$GQ$1-1,ROW()-5,"")</f>
        <v/>
      </c>
      <c r="GT183" s="7"/>
      <c r="GU183" t="str">
        <f t="shared" si="121"/>
        <v/>
      </c>
      <c r="GV183" s="9" t="str">
        <v/>
      </c>
      <c r="GW183" s="9"/>
      <c r="GX183" s="9"/>
      <c r="GY183" s="9"/>
      <c r="GZ183" s="9"/>
      <c r="HA183" s="9"/>
      <c r="HB183" s="89"/>
      <c r="HQ183" s="163" t="str">
        <f t="shared" si="122"/>
        <v/>
      </c>
      <c r="HR183" s="164" t="str">
        <f t="shared" si="123"/>
        <v xml:space="preserve"> </v>
      </c>
      <c r="HS183" s="163" t="str">
        <f t="shared" si="124"/>
        <v/>
      </c>
      <c r="HT183" s="165"/>
      <c r="HU183" s="161"/>
      <c r="HV183" s="161"/>
      <c r="HW183" s="161"/>
      <c r="HX183" s="161"/>
      <c r="HY183" s="161"/>
      <c r="HZ183" s="161"/>
    </row>
    <row r="184" spans="1:246" ht="18" customHeight="1" x14ac:dyDescent="0.2">
      <c r="K184" s="9">
        <v>178</v>
      </c>
      <c r="L184" s="3">
        <v>178</v>
      </c>
      <c r="FP184" s="1"/>
      <c r="FQ184" s="1"/>
      <c r="FR184" s="1"/>
      <c r="FS184" s="1"/>
      <c r="FT184" s="1"/>
      <c r="FU184" s="1"/>
      <c r="FV184" s="1"/>
      <c r="FW184" s="1"/>
      <c r="FX184" s="1"/>
      <c r="FY184" s="1"/>
      <c r="FZ184" s="1"/>
      <c r="GA184" s="1"/>
      <c r="GB184" s="1"/>
      <c r="GC184" s="1"/>
      <c r="GD184" s="1"/>
      <c r="GE184" s="1"/>
      <c r="GF184" s="1"/>
      <c r="GG184" s="1"/>
      <c r="GH184" s="57"/>
      <c r="GI184" s="57" t="s">
        <v>17</v>
      </c>
      <c r="GJ184" s="150">
        <v>99999</v>
      </c>
      <c r="GK184" s="150">
        <v>99999</v>
      </c>
      <c r="GL184" s="48">
        <v>178</v>
      </c>
      <c r="GQ184" s="101" t="str">
        <f t="shared" si="148"/>
        <v/>
      </c>
      <c r="GR184" s="104" t="str">
        <f t="shared" si="149"/>
        <v/>
      </c>
      <c r="GS184" s="50" t="str">
        <f t="shared" si="150"/>
        <v/>
      </c>
      <c r="GT184" s="56"/>
      <c r="GU184" s="49"/>
      <c r="GV184" s="1" t="str">
        <v/>
      </c>
      <c r="GW184" s="9"/>
      <c r="GX184" s="9"/>
      <c r="GY184" s="9"/>
      <c r="GZ184" s="9"/>
      <c r="HA184" s="9"/>
      <c r="HB184" s="89"/>
      <c r="HQ184" s="163" t="str">
        <f t="shared" ref="HQ184" si="151">IF(AND(ISNUMBER(HP184),ISNUMBER(FIND(","&amp;HP184&amp;",",$HS$3))), IF(HP184=$HQ$3,"N/A",SUBSTITUTE($HS$3,","&amp;$HQ$3&amp;",",","&amp;-HP184&amp;",",1)),"")</f>
        <v/>
      </c>
      <c r="HR184" s="164" t="str">
        <f t="shared" ref="HR184" si="152">IF(ISNUMBER(HP184), IF(ISNUMBER(FIND("N/A",HQ184)),"N/A",SUBSTITUTE(HQ184,","&amp;HP184&amp;",",","&amp;$HQ$3&amp;",")), " ")</f>
        <v xml:space="preserve"> </v>
      </c>
      <c r="HS184" s="163" t="str">
        <f t="shared" ref="HS184" si="153">IF(ISNUMBER(HP184),IF(ISNUMBER(FIND("N/A",HR184)),"N/A",SUBSTITUTE(SUBSTITUTE(SUBSTITUTE(HR184,"-",""),",","",1),",","",$HT$1)),"")</f>
        <v/>
      </c>
      <c r="HT184" s="165"/>
      <c r="HU184" s="161"/>
      <c r="HV184" s="161"/>
      <c r="HW184" s="161"/>
      <c r="HX184" s="161"/>
      <c r="HY184" s="161"/>
      <c r="HZ184" s="161"/>
    </row>
    <row r="185" spans="1:246" ht="14" x14ac:dyDescent="0.2">
      <c r="K185" s="9">
        <v>179</v>
      </c>
      <c r="L185" s="3">
        <v>179</v>
      </c>
      <c r="FP185" s="1"/>
      <c r="FQ185" s="1"/>
      <c r="FR185" s="1"/>
      <c r="FS185" s="1"/>
      <c r="FT185" s="1"/>
      <c r="FU185" s="1"/>
      <c r="FV185" s="1"/>
      <c r="FW185" s="1"/>
      <c r="FX185" s="1"/>
      <c r="FY185" s="1"/>
      <c r="FZ185" s="1"/>
      <c r="GA185" s="1"/>
      <c r="GB185" s="1"/>
      <c r="GC185" s="1"/>
      <c r="GD185" s="1"/>
      <c r="GE185" s="1"/>
      <c r="GF185" s="1"/>
      <c r="GG185" s="1"/>
      <c r="GH185" s="1"/>
      <c r="GI185" s="57"/>
      <c r="GJ185" s="57" t="s">
        <v>17</v>
      </c>
      <c r="GK185" s="150">
        <v>99999</v>
      </c>
      <c r="GL185" s="48">
        <v>179</v>
      </c>
      <c r="GV185" s="1" t="str">
        <v/>
      </c>
    </row>
    <row r="186" spans="1:246" ht="14" thickBot="1" x14ac:dyDescent="0.2">
      <c r="K186" s="9">
        <v>180</v>
      </c>
      <c r="L186" s="3">
        <v>180</v>
      </c>
      <c r="FP186" s="1"/>
      <c r="FQ186" s="1"/>
      <c r="FR186" s="1"/>
      <c r="FS186" s="1"/>
      <c r="FT186" s="1"/>
      <c r="FU186" s="1"/>
      <c r="FV186" s="1"/>
      <c r="FW186" s="1"/>
      <c r="FX186" s="1"/>
      <c r="FY186" s="1"/>
      <c r="FZ186" s="1"/>
      <c r="GA186" s="1"/>
      <c r="GB186" s="1"/>
      <c r="GC186" s="1"/>
      <c r="GD186" s="1"/>
      <c r="GE186" s="1"/>
      <c r="GF186" s="1"/>
      <c r="GG186" s="1"/>
      <c r="GH186" s="1"/>
      <c r="GI186" s="1"/>
      <c r="GJ186" s="57"/>
      <c r="GK186" s="57" t="s">
        <v>17</v>
      </c>
      <c r="GL186" s="48">
        <v>180</v>
      </c>
    </row>
    <row r="187" spans="1:246" ht="16" thickBot="1" x14ac:dyDescent="0.25">
      <c r="L187" s="151" t="s">
        <v>19</v>
      </c>
      <c r="M187" s="155">
        <v>0</v>
      </c>
      <c r="N187" s="152">
        <v>1</v>
      </c>
      <c r="O187" s="152">
        <v>2</v>
      </c>
      <c r="P187" s="152">
        <v>3</v>
      </c>
      <c r="Q187" s="152">
        <v>4</v>
      </c>
      <c r="R187" s="152">
        <v>5</v>
      </c>
      <c r="S187" s="152">
        <v>6</v>
      </c>
      <c r="T187" s="152">
        <v>7</v>
      </c>
      <c r="U187" s="152">
        <v>8</v>
      </c>
      <c r="V187" s="152">
        <v>9</v>
      </c>
      <c r="W187" s="152">
        <v>10</v>
      </c>
      <c r="X187" s="152">
        <v>11</v>
      </c>
      <c r="Y187" s="152">
        <v>12</v>
      </c>
      <c r="Z187" s="152">
        <v>13</v>
      </c>
      <c r="AA187" s="152">
        <v>14</v>
      </c>
      <c r="AB187" s="152">
        <v>15</v>
      </c>
      <c r="AC187" s="152">
        <v>16</v>
      </c>
      <c r="AD187" s="152">
        <v>17</v>
      </c>
      <c r="AE187" s="152">
        <v>18</v>
      </c>
      <c r="AF187" s="152">
        <v>19</v>
      </c>
      <c r="AG187" s="152">
        <v>20</v>
      </c>
      <c r="AH187" s="152">
        <v>21</v>
      </c>
      <c r="AI187" s="152">
        <v>22</v>
      </c>
      <c r="AJ187" s="152">
        <v>23</v>
      </c>
      <c r="AK187" s="152">
        <v>24</v>
      </c>
      <c r="AL187" s="152">
        <v>25</v>
      </c>
      <c r="AM187" s="152">
        <v>26</v>
      </c>
      <c r="AN187" s="152">
        <v>27</v>
      </c>
      <c r="AO187" s="152">
        <v>28</v>
      </c>
      <c r="AP187" s="152">
        <v>29</v>
      </c>
      <c r="AQ187" s="152">
        <v>30</v>
      </c>
      <c r="AR187" s="152">
        <v>31</v>
      </c>
      <c r="AS187" s="152">
        <v>32</v>
      </c>
      <c r="AT187" s="152">
        <v>33</v>
      </c>
      <c r="AU187" s="152">
        <v>34</v>
      </c>
      <c r="AV187" s="152">
        <v>35</v>
      </c>
      <c r="AW187" s="152">
        <v>36</v>
      </c>
      <c r="AX187" s="152">
        <v>37</v>
      </c>
      <c r="AY187" s="152">
        <v>38</v>
      </c>
      <c r="AZ187" s="152">
        <v>39</v>
      </c>
      <c r="BA187" s="152">
        <v>40</v>
      </c>
      <c r="BB187" s="152">
        <v>41</v>
      </c>
      <c r="BC187" s="152">
        <v>42</v>
      </c>
      <c r="BD187" s="152">
        <v>43</v>
      </c>
      <c r="BE187" s="152">
        <v>44</v>
      </c>
      <c r="BF187" s="152">
        <v>45</v>
      </c>
      <c r="BG187" s="152">
        <v>46</v>
      </c>
      <c r="BH187" s="152">
        <v>47</v>
      </c>
      <c r="BI187" s="152">
        <v>48</v>
      </c>
      <c r="BJ187" s="152">
        <v>49</v>
      </c>
      <c r="BK187" s="152">
        <v>50</v>
      </c>
      <c r="BL187" s="152">
        <v>51</v>
      </c>
      <c r="BM187" s="152">
        <v>52</v>
      </c>
      <c r="BN187" s="152">
        <v>53</v>
      </c>
      <c r="BO187" s="152">
        <v>54</v>
      </c>
      <c r="BP187" s="152">
        <v>55</v>
      </c>
      <c r="BQ187" s="152">
        <v>56</v>
      </c>
      <c r="BR187" s="152">
        <v>57</v>
      </c>
      <c r="BS187" s="152">
        <v>58</v>
      </c>
      <c r="BT187" s="152">
        <v>59</v>
      </c>
      <c r="BU187" s="152">
        <v>60</v>
      </c>
      <c r="BV187" s="152">
        <v>61</v>
      </c>
      <c r="BW187" s="152">
        <v>62</v>
      </c>
      <c r="BX187" s="152">
        <v>63</v>
      </c>
      <c r="BY187" s="152">
        <v>64</v>
      </c>
      <c r="BZ187" s="152">
        <v>65</v>
      </c>
      <c r="CA187" s="152">
        <v>66</v>
      </c>
      <c r="CB187" s="152">
        <v>67</v>
      </c>
      <c r="CC187" s="152">
        <v>68</v>
      </c>
      <c r="CD187" s="152">
        <v>69</v>
      </c>
      <c r="CE187" s="152">
        <v>70</v>
      </c>
      <c r="CF187" s="152">
        <v>71</v>
      </c>
      <c r="CG187" s="152">
        <v>72</v>
      </c>
      <c r="CH187" s="152">
        <v>73</v>
      </c>
      <c r="CI187" s="152">
        <v>74</v>
      </c>
      <c r="CJ187" s="152">
        <v>75</v>
      </c>
      <c r="CK187" s="152">
        <v>76</v>
      </c>
      <c r="CL187" s="152">
        <v>77</v>
      </c>
      <c r="CM187" s="152">
        <v>78</v>
      </c>
      <c r="CN187" s="152">
        <v>79</v>
      </c>
      <c r="CO187" s="152">
        <v>80</v>
      </c>
      <c r="CP187" s="152">
        <v>81</v>
      </c>
      <c r="CQ187" s="152">
        <v>82</v>
      </c>
      <c r="CR187" s="152">
        <v>83</v>
      </c>
      <c r="CS187" s="152">
        <v>84</v>
      </c>
      <c r="CT187" s="152">
        <v>85</v>
      </c>
      <c r="CU187" s="152">
        <v>86</v>
      </c>
      <c r="CV187" s="152">
        <v>87</v>
      </c>
      <c r="CW187" s="152">
        <v>88</v>
      </c>
      <c r="CX187" s="152">
        <v>89</v>
      </c>
      <c r="CY187" s="152">
        <v>90</v>
      </c>
      <c r="CZ187" s="152">
        <v>91</v>
      </c>
      <c r="DA187" s="152">
        <v>92</v>
      </c>
      <c r="DB187" s="152">
        <v>93</v>
      </c>
      <c r="DC187" s="152">
        <v>94</v>
      </c>
      <c r="DD187" s="152">
        <v>95</v>
      </c>
      <c r="DE187" s="152">
        <v>96</v>
      </c>
      <c r="DF187" s="152">
        <v>97</v>
      </c>
      <c r="DG187" s="152">
        <v>98</v>
      </c>
      <c r="DH187" s="152">
        <v>99</v>
      </c>
      <c r="DI187" s="152">
        <v>100</v>
      </c>
      <c r="DJ187" s="152">
        <v>101</v>
      </c>
      <c r="DK187" s="152">
        <v>102</v>
      </c>
      <c r="DL187" s="152">
        <v>103</v>
      </c>
      <c r="DM187" s="152">
        <v>104</v>
      </c>
      <c r="DN187" s="152">
        <v>105</v>
      </c>
      <c r="DO187" s="152">
        <v>106</v>
      </c>
      <c r="DP187" s="152">
        <v>107</v>
      </c>
      <c r="DQ187" s="152">
        <v>108</v>
      </c>
      <c r="DR187" s="152">
        <v>109</v>
      </c>
      <c r="DS187" s="152">
        <v>110</v>
      </c>
      <c r="DT187" s="152">
        <v>111</v>
      </c>
      <c r="DU187" s="152">
        <v>112</v>
      </c>
      <c r="DV187" s="152">
        <v>113</v>
      </c>
      <c r="DW187" s="152">
        <v>114</v>
      </c>
      <c r="DX187" s="152">
        <v>115</v>
      </c>
      <c r="DY187" s="152">
        <v>116</v>
      </c>
      <c r="DZ187" s="152">
        <v>117</v>
      </c>
      <c r="EA187" s="152">
        <v>118</v>
      </c>
      <c r="EB187" s="152">
        <v>119</v>
      </c>
      <c r="EC187" s="152">
        <v>120</v>
      </c>
      <c r="ED187" s="152">
        <v>121</v>
      </c>
      <c r="EE187" s="152">
        <v>122</v>
      </c>
      <c r="EF187" s="152">
        <v>123</v>
      </c>
      <c r="EG187" s="152">
        <v>124</v>
      </c>
      <c r="EH187" s="152">
        <v>125</v>
      </c>
      <c r="EI187" s="152">
        <v>126</v>
      </c>
      <c r="EJ187" s="152">
        <v>127</v>
      </c>
      <c r="EK187" s="152">
        <v>128</v>
      </c>
      <c r="EL187" s="152">
        <v>129</v>
      </c>
      <c r="EM187" s="152">
        <v>130</v>
      </c>
      <c r="EN187" s="152">
        <v>131</v>
      </c>
      <c r="EO187" s="152">
        <v>132</v>
      </c>
      <c r="EP187" s="152">
        <v>133</v>
      </c>
      <c r="EQ187" s="152">
        <v>134</v>
      </c>
      <c r="ER187" s="152">
        <v>135</v>
      </c>
      <c r="ES187" s="152">
        <v>136</v>
      </c>
      <c r="ET187" s="152">
        <v>137</v>
      </c>
      <c r="EU187" s="152">
        <v>138</v>
      </c>
      <c r="EV187" s="152">
        <v>139</v>
      </c>
      <c r="EW187" s="152">
        <v>140</v>
      </c>
      <c r="EX187" s="152">
        <v>141</v>
      </c>
      <c r="EY187" s="152">
        <v>142</v>
      </c>
      <c r="EZ187" s="152">
        <v>143</v>
      </c>
      <c r="FA187" s="152">
        <v>144</v>
      </c>
      <c r="FB187" s="152">
        <v>145</v>
      </c>
      <c r="FC187" s="152">
        <v>146</v>
      </c>
      <c r="FD187" s="152">
        <v>147</v>
      </c>
      <c r="FE187" s="152">
        <v>148</v>
      </c>
      <c r="FF187" s="152">
        <v>149</v>
      </c>
      <c r="FG187" s="152">
        <v>150</v>
      </c>
      <c r="FH187" s="152">
        <v>151</v>
      </c>
      <c r="FI187" s="152">
        <v>152</v>
      </c>
      <c r="FJ187" s="152">
        <v>153</v>
      </c>
      <c r="FK187" s="152">
        <v>154</v>
      </c>
      <c r="FL187" s="152">
        <v>155</v>
      </c>
      <c r="FM187" s="152">
        <v>156</v>
      </c>
      <c r="FN187" s="152">
        <v>157</v>
      </c>
      <c r="FO187" s="152">
        <v>158</v>
      </c>
      <c r="FP187" s="152">
        <v>159</v>
      </c>
      <c r="FQ187" s="152">
        <v>160</v>
      </c>
      <c r="FR187" s="152">
        <v>161</v>
      </c>
      <c r="FS187" s="152">
        <v>162</v>
      </c>
      <c r="FT187" s="152">
        <v>163</v>
      </c>
      <c r="FU187" s="152">
        <v>164</v>
      </c>
      <c r="FV187" s="152">
        <v>165</v>
      </c>
      <c r="FW187" s="152">
        <v>166</v>
      </c>
      <c r="FX187" s="152">
        <v>167</v>
      </c>
      <c r="FY187" s="152">
        <v>168</v>
      </c>
      <c r="FZ187" s="152">
        <v>169</v>
      </c>
      <c r="GA187" s="152">
        <v>170</v>
      </c>
      <c r="GB187" s="152">
        <v>171</v>
      </c>
      <c r="GC187" s="152">
        <v>172</v>
      </c>
      <c r="GD187" s="152">
        <v>173</v>
      </c>
      <c r="GE187" s="152">
        <v>174</v>
      </c>
      <c r="GF187" s="152">
        <v>175</v>
      </c>
      <c r="GG187" s="152">
        <v>176</v>
      </c>
      <c r="GH187" s="152">
        <v>177</v>
      </c>
      <c r="GI187" s="3">
        <v>178</v>
      </c>
      <c r="GJ187" s="3">
        <v>179</v>
      </c>
      <c r="GK187" s="3">
        <v>180</v>
      </c>
    </row>
    <row r="188" spans="1:246" ht="15" x14ac:dyDescent="0.2">
      <c r="L188" s="151" t="s">
        <v>210</v>
      </c>
      <c r="M188" s="57" t="s">
        <v>17</v>
      </c>
      <c r="N188" s="153">
        <v>4.5</v>
      </c>
      <c r="O188" s="154">
        <v>4.5</v>
      </c>
      <c r="P188" s="154">
        <v>18</v>
      </c>
      <c r="Q188" s="154">
        <v>24</v>
      </c>
      <c r="R188" s="154">
        <v>30</v>
      </c>
      <c r="S188" s="154">
        <v>49</v>
      </c>
      <c r="T188" s="154">
        <v>43.5</v>
      </c>
      <c r="U188" s="154">
        <v>38.5</v>
      </c>
      <c r="V188" s="154">
        <v>31.5</v>
      </c>
      <c r="W188" s="154">
        <v>23</v>
      </c>
      <c r="X188" s="154">
        <v>24</v>
      </c>
      <c r="Y188" s="154">
        <v>40</v>
      </c>
      <c r="Z188" s="154">
        <v>51</v>
      </c>
      <c r="AA188" s="154">
        <v>55.5</v>
      </c>
      <c r="AB188" s="154">
        <v>81.5</v>
      </c>
      <c r="AC188" s="154">
        <v>74.5</v>
      </c>
      <c r="AD188" s="154">
        <v>78</v>
      </c>
      <c r="AE188" s="154">
        <v>84</v>
      </c>
      <c r="AF188" s="154">
        <v>70</v>
      </c>
      <c r="AG188" s="154">
        <v>58.5</v>
      </c>
      <c r="AH188" s="154">
        <v>51</v>
      </c>
      <c r="AI188" s="154">
        <v>48</v>
      </c>
      <c r="AJ188" s="154">
        <v>50.5</v>
      </c>
      <c r="AK188" s="154">
        <v>50.5</v>
      </c>
      <c r="AL188" s="154">
        <v>50</v>
      </c>
      <c r="AM188" s="154">
        <v>16</v>
      </c>
      <c r="AN188" s="154">
        <v>19.5</v>
      </c>
      <c r="AO188" s="154">
        <v>25</v>
      </c>
      <c r="AP188" s="154">
        <v>26.5</v>
      </c>
      <c r="AQ188" s="154">
        <v>29</v>
      </c>
      <c r="AR188" s="154">
        <v>44.5</v>
      </c>
      <c r="AS188" s="154">
        <v>42.5</v>
      </c>
      <c r="AT188" s="154">
        <v>59.5</v>
      </c>
      <c r="AU188" s="154">
        <v>56.5</v>
      </c>
      <c r="AV188" s="154">
        <v>64.5</v>
      </c>
      <c r="AW188" s="154">
        <v>74.5</v>
      </c>
      <c r="AX188" s="154">
        <v>81.5</v>
      </c>
      <c r="AY188" s="154">
        <v>70.5</v>
      </c>
      <c r="AZ188" s="154">
        <v>73.5</v>
      </c>
      <c r="BA188" s="154">
        <v>74</v>
      </c>
      <c r="BB188" s="154">
        <v>71.5</v>
      </c>
      <c r="BC188" s="154">
        <v>102</v>
      </c>
      <c r="BD188" s="154">
        <v>73.5</v>
      </c>
      <c r="BE188" s="154">
        <v>72.5</v>
      </c>
      <c r="BF188" s="154">
        <v>58</v>
      </c>
      <c r="BG188" s="154">
        <v>59</v>
      </c>
      <c r="BH188" s="154">
        <v>67.5</v>
      </c>
      <c r="BI188" s="154">
        <v>60</v>
      </c>
      <c r="BJ188" s="154">
        <v>52.5</v>
      </c>
      <c r="BK188" s="154">
        <v>48</v>
      </c>
      <c r="BL188" s="154">
        <v>40.5</v>
      </c>
      <c r="BM188" s="154">
        <v>28</v>
      </c>
      <c r="BN188" s="154">
        <v>66</v>
      </c>
      <c r="BO188" s="154">
        <v>14</v>
      </c>
      <c r="BP188" s="154">
        <v>13.5</v>
      </c>
      <c r="BQ188" s="154">
        <v>10.5</v>
      </c>
      <c r="BR188" s="154">
        <v>13</v>
      </c>
      <c r="BS188" s="154">
        <v>20</v>
      </c>
      <c r="BT188" s="154">
        <v>28</v>
      </c>
      <c r="BU188" s="154">
        <v>37.5</v>
      </c>
      <c r="BV188" s="154">
        <v>47.5</v>
      </c>
      <c r="BW188" s="154">
        <v>58.5</v>
      </c>
      <c r="BX188" s="154">
        <v>47</v>
      </c>
      <c r="BY188" s="154">
        <v>38.5</v>
      </c>
      <c r="BZ188" s="154">
        <v>36.5</v>
      </c>
      <c r="CA188" s="154">
        <v>32</v>
      </c>
      <c r="CB188" s="154">
        <v>26.5</v>
      </c>
      <c r="CC188" s="154">
        <v>20.5</v>
      </c>
      <c r="CD188" s="154">
        <v>17</v>
      </c>
      <c r="CE188" s="154">
        <v>18.5</v>
      </c>
      <c r="CF188" s="154">
        <v>33</v>
      </c>
      <c r="CG188" s="154">
        <v>36</v>
      </c>
      <c r="CH188" s="154">
        <v>32.5</v>
      </c>
      <c r="CI188" s="154">
        <v>34.5</v>
      </c>
      <c r="CJ188" s="154">
        <v>41.5</v>
      </c>
      <c r="CK188" s="154">
        <v>44</v>
      </c>
      <c r="CL188" s="154">
        <v>50</v>
      </c>
      <c r="CM188" s="154">
        <v>72</v>
      </c>
      <c r="CN188" s="154">
        <v>68</v>
      </c>
      <c r="CO188" s="154">
        <v>76</v>
      </c>
      <c r="CP188" s="154">
        <v>72</v>
      </c>
      <c r="CQ188" s="154">
        <v>78.5</v>
      </c>
      <c r="CR188" s="154">
        <v>83.5</v>
      </c>
      <c r="CS188" s="154">
        <v>89.5</v>
      </c>
      <c r="CT188" s="154">
        <v>91.5</v>
      </c>
      <c r="CU188" s="154">
        <v>88.5</v>
      </c>
      <c r="CV188" s="154">
        <v>79.5</v>
      </c>
      <c r="CW188" s="154">
        <v>86</v>
      </c>
      <c r="CX188" s="154">
        <v>92.5</v>
      </c>
      <c r="CY188" s="154">
        <v>84</v>
      </c>
      <c r="CZ188" s="154">
        <v>67</v>
      </c>
      <c r="DA188" s="154">
        <v>74.5</v>
      </c>
      <c r="DB188" s="154">
        <v>71.5</v>
      </c>
      <c r="DC188" s="154">
        <v>70</v>
      </c>
      <c r="DD188" s="154">
        <v>65.5</v>
      </c>
      <c r="DE188" s="154">
        <v>64.5</v>
      </c>
      <c r="DF188" s="154">
        <v>56</v>
      </c>
      <c r="DG188" s="154">
        <v>5.8</v>
      </c>
      <c r="DH188" s="154">
        <v>17</v>
      </c>
      <c r="DI188" s="154">
        <v>49.5</v>
      </c>
      <c r="DJ188" s="154">
        <v>30.5</v>
      </c>
      <c r="DK188" s="154">
        <v>51</v>
      </c>
      <c r="DL188" s="154">
        <v>58.5</v>
      </c>
      <c r="DM188" s="154">
        <v>38.5</v>
      </c>
      <c r="DN188" s="154">
        <v>48</v>
      </c>
      <c r="DO188" s="154">
        <v>51</v>
      </c>
      <c r="DP188" s="154">
        <v>35</v>
      </c>
      <c r="DQ188" s="154">
        <v>4</v>
      </c>
      <c r="DR188" s="154">
        <v>21.5</v>
      </c>
      <c r="DS188" s="154">
        <v>25.5</v>
      </c>
      <c r="DT188" s="154">
        <v>31</v>
      </c>
      <c r="DU188" s="154">
        <v>31</v>
      </c>
      <c r="DV188" s="154">
        <v>52.5</v>
      </c>
      <c r="DW188" s="154">
        <v>45</v>
      </c>
      <c r="DX188" s="154">
        <v>56</v>
      </c>
      <c r="DY188" s="154">
        <v>55.5</v>
      </c>
      <c r="DZ188" s="154">
        <v>66.5</v>
      </c>
      <c r="EA188" s="154">
        <v>60</v>
      </c>
      <c r="EB188" s="154">
        <v>56</v>
      </c>
      <c r="EC188" s="154">
        <v>55</v>
      </c>
      <c r="ED188" s="154">
        <v>49.5</v>
      </c>
      <c r="EE188" s="154">
        <v>41.5</v>
      </c>
      <c r="EF188" s="154">
        <v>43.5</v>
      </c>
      <c r="EG188" s="154">
        <v>34</v>
      </c>
      <c r="EH188" s="154">
        <v>38</v>
      </c>
      <c r="EI188" s="154">
        <v>23.5</v>
      </c>
      <c r="EJ188" s="154">
        <v>22</v>
      </c>
      <c r="EK188" s="154">
        <v>7.5</v>
      </c>
      <c r="EL188" s="154">
        <v>16.5</v>
      </c>
      <c r="EM188" s="154">
        <v>53</v>
      </c>
      <c r="EN188" s="154">
        <v>19</v>
      </c>
      <c r="EO188" s="154">
        <v>27</v>
      </c>
      <c r="EP188" s="154">
        <v>34.5</v>
      </c>
      <c r="EQ188" s="154">
        <v>30</v>
      </c>
      <c r="ER188" s="154">
        <v>40.5</v>
      </c>
      <c r="ES188" s="154">
        <v>46</v>
      </c>
      <c r="ET188" s="154">
        <v>45</v>
      </c>
      <c r="EU188" s="154">
        <v>40.5</v>
      </c>
      <c r="EV188" s="154">
        <v>36.5</v>
      </c>
      <c r="EW188" s="154">
        <v>41</v>
      </c>
      <c r="EX188" s="154">
        <v>51</v>
      </c>
      <c r="EY188" s="154">
        <v>65.5</v>
      </c>
      <c r="EZ188" s="154">
        <v>67</v>
      </c>
      <c r="FA188" s="154">
        <v>66</v>
      </c>
      <c r="FB188" s="154">
        <v>61.5</v>
      </c>
      <c r="FC188" s="154">
        <v>55</v>
      </c>
      <c r="FD188" s="154">
        <v>59.5</v>
      </c>
      <c r="FE188" s="154">
        <v>71</v>
      </c>
      <c r="FF188" s="154">
        <v>51.5</v>
      </c>
      <c r="FG188" s="154">
        <v>49.5</v>
      </c>
      <c r="FH188" s="154">
        <v>55.5</v>
      </c>
      <c r="FI188" s="154">
        <v>9.5</v>
      </c>
      <c r="FJ188" s="154">
        <v>18.5</v>
      </c>
      <c r="FK188" s="154">
        <v>35</v>
      </c>
      <c r="FL188" s="154">
        <v>38</v>
      </c>
      <c r="FM188" s="154">
        <v>44.5</v>
      </c>
      <c r="FN188" s="154">
        <v>60</v>
      </c>
      <c r="FO188" s="154">
        <v>44.5</v>
      </c>
      <c r="FP188" s="154">
        <v>43</v>
      </c>
      <c r="FQ188" s="154">
        <v>38</v>
      </c>
      <c r="FR188" s="154">
        <v>48</v>
      </c>
      <c r="FS188" s="154">
        <v>36</v>
      </c>
      <c r="FT188" s="154">
        <v>45</v>
      </c>
      <c r="FU188" s="154">
        <v>46</v>
      </c>
      <c r="FV188" s="154">
        <v>66.5</v>
      </c>
      <c r="FW188" s="154">
        <v>62</v>
      </c>
      <c r="FX188" s="154">
        <v>69</v>
      </c>
      <c r="FY188" s="154">
        <v>84.5</v>
      </c>
      <c r="FZ188" s="154">
        <v>80.5</v>
      </c>
      <c r="GA188" s="154">
        <v>72</v>
      </c>
      <c r="GB188" s="154">
        <v>62</v>
      </c>
      <c r="GC188" s="154">
        <v>41.5</v>
      </c>
      <c r="GD188" s="154">
        <v>41.5</v>
      </c>
      <c r="GE188" s="154">
        <v>42</v>
      </c>
      <c r="GF188" s="154">
        <v>24.5</v>
      </c>
      <c r="GG188" s="154">
        <v>18.5</v>
      </c>
      <c r="GH188" s="154">
        <v>70</v>
      </c>
    </row>
    <row r="190" spans="1:246" x14ac:dyDescent="0.15">
      <c r="GR190" s="105"/>
    </row>
    <row r="193" spans="203:203" x14ac:dyDescent="0.15">
      <c r="GU193" s="168"/>
    </row>
    <row r="194" spans="203:203" ht="37" customHeight="1" x14ac:dyDescent="0.15">
      <c r="GU194" s="168"/>
    </row>
    <row r="195" spans="203:203" x14ac:dyDescent="0.15">
      <c r="GU195" s="113"/>
    </row>
  </sheetData>
  <sortState xmlns:xlrd2="http://schemas.microsoft.com/office/spreadsheetml/2017/richdata2" ref="IV7:IV26">
    <sortCondition ref="IV7:IV26"/>
  </sortState>
  <mergeCells count="33">
    <mergeCell ref="IL2:IN2"/>
    <mergeCell ref="HQ1:HR1"/>
    <mergeCell ref="AD2:AF2"/>
    <mergeCell ref="GL1:GM1"/>
    <mergeCell ref="GN1:GO1"/>
    <mergeCell ref="GS1:GU1"/>
    <mergeCell ref="GY1:HB1"/>
    <mergeCell ref="HO1:HP1"/>
    <mergeCell ref="A2:A3"/>
    <mergeCell ref="E2:F2"/>
    <mergeCell ref="C3:F4"/>
    <mergeCell ref="M2:O2"/>
    <mergeCell ref="P2:Q2"/>
    <mergeCell ref="R2:W2"/>
    <mergeCell ref="Y2:AA2"/>
    <mergeCell ref="AB2:AC2"/>
    <mergeCell ref="IA4:IE4"/>
    <mergeCell ref="IF4:II4"/>
    <mergeCell ref="GS4:GU4"/>
    <mergeCell ref="GO3:GP3"/>
    <mergeCell ref="GN2:GO2"/>
    <mergeCell ref="GS2:GU2"/>
    <mergeCell ref="HD2:HO2"/>
    <mergeCell ref="GY2:HB2"/>
    <mergeCell ref="GS3:GU3"/>
    <mergeCell ref="HQ2:HR2"/>
    <mergeCell ref="IS4:IT4"/>
    <mergeCell ref="GY3:HA3"/>
    <mergeCell ref="IJ4:IL4"/>
    <mergeCell ref="IM4:IP4"/>
    <mergeCell ref="IA3:II3"/>
    <mergeCell ref="IJ3:IP3"/>
    <mergeCell ref="GY4:HA4"/>
  </mergeCells>
  <phoneticPr fontId="3" type="noConversion"/>
  <printOptions gridLines="1"/>
  <pageMargins left="0.7" right="0.7" top="0.75" bottom="0.75" header="0.3" footer="0.3"/>
  <pageSetup scale="49" orientation="landscape"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225</xdr:col>
                    <xdr:colOff>12700</xdr:colOff>
                    <xdr:row>2</xdr:row>
                    <xdr:rowOff>0</xdr:rowOff>
                  </from>
                  <to>
                    <xdr:col>226</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199</xdr:col>
                    <xdr:colOff>101600</xdr:colOff>
                    <xdr:row>2</xdr:row>
                    <xdr:rowOff>12700</xdr:rowOff>
                  </from>
                  <to>
                    <xdr:col>200</xdr:col>
                    <xdr:colOff>0</xdr:colOff>
                    <xdr:row>2</xdr:row>
                    <xdr:rowOff>876300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O246"/>
  <sheetViews>
    <sheetView tabSelected="1" zoomScale="58" workbookViewId="0">
      <selection activeCell="K7" sqref="K7"/>
    </sheetView>
  </sheetViews>
  <sheetFormatPr baseColWidth="10" defaultColWidth="11.5" defaultRowHeight="13" x14ac:dyDescent="0.15"/>
  <cols>
    <col min="1" max="1" width="7.83203125" customWidth="1"/>
    <col min="2" max="2" width="12.5" customWidth="1"/>
    <col min="3" max="3" width="12.6640625" customWidth="1"/>
    <col min="4" max="4" width="6.33203125" customWidth="1"/>
    <col min="5" max="5" width="25.5" customWidth="1"/>
    <col min="6" max="6" width="19.5" customWidth="1"/>
    <col min="7" max="7" width="22.33203125" customWidth="1"/>
    <col min="9" max="9" width="10.83203125" customWidth="1"/>
    <col min="10" max="10" width="15.5" customWidth="1"/>
    <col min="11" max="11" width="20.5" customWidth="1"/>
    <col min="12" max="12" width="13" customWidth="1"/>
    <col min="13" max="13" width="13.83203125" customWidth="1"/>
    <col min="14" max="14" width="10.33203125" customWidth="1"/>
    <col min="16" max="16" width="7.1640625" customWidth="1"/>
    <col min="17" max="17" width="8" customWidth="1"/>
    <col min="18" max="19" width="7.5" customWidth="1"/>
    <col min="20" max="20" width="9" customWidth="1"/>
    <col min="21" max="21" width="10.33203125" customWidth="1"/>
    <col min="22" max="22" width="12.5" customWidth="1"/>
    <col min="23" max="23" width="8.5" customWidth="1"/>
    <col min="24" max="24" width="9.33203125" customWidth="1"/>
    <col min="25" max="25" width="8.83203125" customWidth="1"/>
    <col min="26" max="26" width="9.33203125" customWidth="1"/>
    <col min="27" max="28" width="7.6640625" customWidth="1"/>
    <col min="29" max="29" width="8.33203125" customWidth="1"/>
    <col min="30" max="30" width="8.5" customWidth="1"/>
    <col min="31" max="31" width="8.83203125" customWidth="1"/>
    <col min="32" max="32" width="11.6640625" customWidth="1"/>
    <col min="33" max="33" width="9.33203125" customWidth="1"/>
    <col min="34" max="34" width="10.5" customWidth="1"/>
    <col min="35" max="35" width="8" customWidth="1"/>
    <col min="36" max="36" width="8.83203125" customWidth="1"/>
    <col min="37" max="37" width="9" customWidth="1"/>
    <col min="38" max="38" width="8" customWidth="1"/>
    <col min="66" max="66" width="7.1640625" customWidth="1"/>
  </cols>
  <sheetData>
    <row r="1" spans="1:197" ht="14" thickBot="1" x14ac:dyDescent="0.2">
      <c r="B1" s="7"/>
      <c r="C1" s="58"/>
      <c r="D1" s="57"/>
      <c r="E1" s="58"/>
      <c r="F1" s="105"/>
      <c r="H1" s="105" t="s">
        <v>245</v>
      </c>
    </row>
    <row r="2" spans="1:197" ht="19" thickBot="1" x14ac:dyDescent="0.25">
      <c r="A2" s="192"/>
      <c r="B2" s="193">
        <f>MATCH(MAX($D$6:$D$183),$D$6:$D$183,0)+5</f>
        <v>38</v>
      </c>
      <c r="C2" s="367" t="s">
        <v>196</v>
      </c>
      <c r="D2" s="368"/>
      <c r="E2" s="368"/>
      <c r="F2" s="368"/>
      <c r="G2" s="368"/>
      <c r="H2" s="368"/>
      <c r="I2" s="368"/>
      <c r="J2" s="368"/>
      <c r="K2" s="369"/>
      <c r="L2" s="369"/>
      <c r="M2" s="369"/>
      <c r="N2" s="369"/>
      <c r="O2" s="370"/>
      <c r="P2" s="194"/>
      <c r="Q2" s="194"/>
      <c r="R2" s="192"/>
      <c r="S2" s="192"/>
      <c r="T2" s="192"/>
      <c r="U2" s="192"/>
      <c r="V2" s="192"/>
      <c r="W2" s="192"/>
      <c r="X2" s="192"/>
      <c r="Y2" s="192"/>
      <c r="Z2" s="192"/>
    </row>
    <row r="3" spans="1:197" ht="118" customHeight="1" thickBot="1" x14ac:dyDescent="0.25">
      <c r="A3" s="192"/>
      <c r="B3" s="360" t="s">
        <v>242</v>
      </c>
      <c r="C3" s="361"/>
      <c r="D3" s="361"/>
      <c r="E3" s="361"/>
      <c r="F3" s="361"/>
      <c r="G3" s="361"/>
      <c r="H3" s="362"/>
      <c r="I3" s="195" t="s">
        <v>177</v>
      </c>
      <c r="J3" s="363" t="s">
        <v>178</v>
      </c>
      <c r="K3" s="363"/>
      <c r="L3" s="196">
        <f ca="1">SUM(I6:I183)</f>
        <v>110.88000000000001</v>
      </c>
      <c r="M3" s="363" t="str">
        <f ca="1">COUNTIFS($N$6:$N$183,"=1",$L$6:$L$183,"&lt;&gt;0")&amp;", "&amp;COUNTIFS($N$6:$N$183,"=2",$L$6:$L$183,"&lt;&gt;0")&amp;", "&amp;COUNTIFS($N$6:$N$183,"=3",$L$6:$L$183,"&lt;&gt;0")&amp;", "&amp;COUNTIFS($N$6:$N$183,"=4",$L$6:$L$183,"&lt;&gt;0")&amp;", "&amp;COUNTIFS($N$6:$N$183,"=5",$L$6:$L$183,"&lt;&gt;0")&amp;", "&amp;COUNTIFS($N$6:$N$183,"=6",$L$6:$L$183,"&lt;&gt;0")&amp;", "&amp;COUNTIFS($N$6:$N$183,"=7",$L$6:$L$183,"&lt;&gt;0")&amp;", "&amp;COUNTIFS($N$6:$N$183,"=8",$L$6:$L$183,"&lt;&gt;0")&amp;", "&amp;COUNTIFS($N$6:$N$183,"=9",$L$6:$L$183,"&lt;&gt;0")&amp;", "&amp;COUNTIFS($N$6:$N$183,"=10",$L$6:$L$183,"&lt;&gt;0")</f>
        <v>32, 0, 0, 0, 0, 0, 0, 0, 0, 0</v>
      </c>
      <c r="N3" s="363"/>
      <c r="O3" s="363"/>
      <c r="P3" s="197" t="s">
        <v>180</v>
      </c>
      <c r="Q3" s="226">
        <f ca="1">IF(ISNUMBER(FIND(","&amp;Q5&amp;",",","&amp;$H$4)),99999,Q6)</f>
        <v>99999</v>
      </c>
      <c r="R3" s="226">
        <f t="shared" ref="R3:CC3" ca="1" si="0">IF(ISNUMBER(FIND(","&amp;R5&amp;",",","&amp;$H$4)),99999,R6)</f>
        <v>99999</v>
      </c>
      <c r="S3" s="226">
        <f t="shared" ca="1" si="0"/>
        <v>99999</v>
      </c>
      <c r="T3" s="226">
        <f t="shared" ca="1" si="0"/>
        <v>99999</v>
      </c>
      <c r="U3" s="226">
        <f t="shared" ca="1" si="0"/>
        <v>99999</v>
      </c>
      <c r="V3" s="226">
        <f t="shared" ca="1" si="0"/>
        <v>99999</v>
      </c>
      <c r="W3" s="226">
        <f t="shared" ca="1" si="0"/>
        <v>99999</v>
      </c>
      <c r="X3" s="226">
        <f t="shared" ca="1" si="0"/>
        <v>99999</v>
      </c>
      <c r="Y3" s="226">
        <f t="shared" ca="1" si="0"/>
        <v>99999</v>
      </c>
      <c r="Z3" s="226">
        <f t="shared" ca="1" si="0"/>
        <v>99999</v>
      </c>
      <c r="AA3" s="226">
        <f t="shared" ca="1" si="0"/>
        <v>99999</v>
      </c>
      <c r="AB3" s="226">
        <f t="shared" ca="1" si="0"/>
        <v>99999</v>
      </c>
      <c r="AC3" s="226">
        <f t="shared" ca="1" si="0"/>
        <v>99999</v>
      </c>
      <c r="AD3" s="226">
        <f t="shared" ca="1" si="0"/>
        <v>99999</v>
      </c>
      <c r="AE3" s="226">
        <f t="shared" ca="1" si="0"/>
        <v>99999</v>
      </c>
      <c r="AF3" s="226">
        <f t="shared" ca="1" si="0"/>
        <v>99999</v>
      </c>
      <c r="AG3" s="226">
        <f t="shared" ca="1" si="0"/>
        <v>99999</v>
      </c>
      <c r="AH3" s="226">
        <f t="shared" ca="1" si="0"/>
        <v>99999</v>
      </c>
      <c r="AI3" s="226">
        <f t="shared" ca="1" si="0"/>
        <v>99999</v>
      </c>
      <c r="AJ3" s="226">
        <f t="shared" ca="1" si="0"/>
        <v>99999</v>
      </c>
      <c r="AK3" s="226">
        <f t="shared" ca="1" si="0"/>
        <v>99999</v>
      </c>
      <c r="AL3" s="226">
        <f t="shared" ca="1" si="0"/>
        <v>99999</v>
      </c>
      <c r="AM3" s="226">
        <f t="shared" ca="1" si="0"/>
        <v>99999</v>
      </c>
      <c r="AN3" s="226">
        <f t="shared" ca="1" si="0"/>
        <v>99999</v>
      </c>
      <c r="AO3" s="226">
        <f t="shared" ca="1" si="0"/>
        <v>99999</v>
      </c>
      <c r="AP3" s="226">
        <f t="shared" ca="1" si="0"/>
        <v>99999</v>
      </c>
      <c r="AQ3" s="226">
        <f t="shared" ca="1" si="0"/>
        <v>99999</v>
      </c>
      <c r="AR3" s="226">
        <f t="shared" ca="1" si="0"/>
        <v>99999</v>
      </c>
      <c r="AS3" s="226">
        <f t="shared" ca="1" si="0"/>
        <v>99999</v>
      </c>
      <c r="AT3" s="226">
        <f t="shared" ca="1" si="0"/>
        <v>99999</v>
      </c>
      <c r="AU3" s="226">
        <f t="shared" ca="1" si="0"/>
        <v>99999</v>
      </c>
      <c r="AV3" s="226">
        <f t="shared" ca="1" si="0"/>
        <v>99999</v>
      </c>
      <c r="AW3" s="226">
        <f t="shared" ca="1" si="0"/>
        <v>999999</v>
      </c>
      <c r="AX3" s="226">
        <f t="shared" ca="1" si="0"/>
        <v>999999</v>
      </c>
      <c r="AY3" s="226">
        <f t="shared" ca="1" si="0"/>
        <v>999999</v>
      </c>
      <c r="AZ3" s="226">
        <f t="shared" ca="1" si="0"/>
        <v>999999</v>
      </c>
      <c r="BA3" s="226">
        <f t="shared" ca="1" si="0"/>
        <v>999999</v>
      </c>
      <c r="BB3" s="226">
        <f t="shared" ca="1" si="0"/>
        <v>999999</v>
      </c>
      <c r="BC3" s="226">
        <f t="shared" ca="1" si="0"/>
        <v>999999</v>
      </c>
      <c r="BD3" s="226">
        <f t="shared" ca="1" si="0"/>
        <v>999999</v>
      </c>
      <c r="BE3" s="226">
        <f t="shared" ca="1" si="0"/>
        <v>999999</v>
      </c>
      <c r="BF3" s="226">
        <f t="shared" ca="1" si="0"/>
        <v>999999</v>
      </c>
      <c r="BG3" s="226">
        <f t="shared" ca="1" si="0"/>
        <v>999999</v>
      </c>
      <c r="BH3" s="226">
        <f t="shared" ca="1" si="0"/>
        <v>999999</v>
      </c>
      <c r="BI3" s="226">
        <f t="shared" ca="1" si="0"/>
        <v>999999</v>
      </c>
      <c r="BJ3" s="226">
        <f t="shared" ca="1" si="0"/>
        <v>999999</v>
      </c>
      <c r="BK3" s="226">
        <f t="shared" ca="1" si="0"/>
        <v>999999</v>
      </c>
      <c r="BL3" s="226">
        <f t="shared" ca="1" si="0"/>
        <v>999999</v>
      </c>
      <c r="BM3" s="226">
        <f t="shared" ca="1" si="0"/>
        <v>999999</v>
      </c>
      <c r="BN3" s="226">
        <f t="shared" ca="1" si="0"/>
        <v>999999</v>
      </c>
      <c r="BO3" s="226">
        <f t="shared" ca="1" si="0"/>
        <v>999999</v>
      </c>
      <c r="BP3" s="226">
        <f t="shared" ca="1" si="0"/>
        <v>999999</v>
      </c>
      <c r="BQ3" s="226">
        <f t="shared" ca="1" si="0"/>
        <v>999999</v>
      </c>
      <c r="BR3" s="226">
        <f t="shared" ca="1" si="0"/>
        <v>999999</v>
      </c>
      <c r="BS3" s="226">
        <f t="shared" ca="1" si="0"/>
        <v>999999</v>
      </c>
      <c r="BT3" s="226">
        <f t="shared" ca="1" si="0"/>
        <v>999999</v>
      </c>
      <c r="BU3" s="226">
        <f t="shared" ca="1" si="0"/>
        <v>999999</v>
      </c>
      <c r="BV3" s="226">
        <f t="shared" ca="1" si="0"/>
        <v>999999</v>
      </c>
      <c r="BW3" s="226">
        <f t="shared" ca="1" si="0"/>
        <v>999999</v>
      </c>
      <c r="BX3" s="226">
        <f t="shared" ca="1" si="0"/>
        <v>999999</v>
      </c>
      <c r="BY3" s="226">
        <f t="shared" ca="1" si="0"/>
        <v>999999</v>
      </c>
      <c r="BZ3" s="226">
        <f t="shared" ca="1" si="0"/>
        <v>999999</v>
      </c>
      <c r="CA3" s="226">
        <f t="shared" ca="1" si="0"/>
        <v>999999</v>
      </c>
      <c r="CB3" s="226">
        <f t="shared" ca="1" si="0"/>
        <v>999999</v>
      </c>
      <c r="CC3" s="226">
        <f t="shared" ca="1" si="0"/>
        <v>999999</v>
      </c>
      <c r="CD3" s="226">
        <f t="shared" ref="CD3:EO3" ca="1" si="1">IF(ISNUMBER(FIND(","&amp;CD5&amp;",",","&amp;$H$4)),99999,CD6)</f>
        <v>999999</v>
      </c>
      <c r="CE3" s="226">
        <f t="shared" ca="1" si="1"/>
        <v>999999</v>
      </c>
      <c r="CF3" s="226">
        <f t="shared" ca="1" si="1"/>
        <v>999999</v>
      </c>
      <c r="CG3" s="226">
        <f t="shared" ca="1" si="1"/>
        <v>999999</v>
      </c>
      <c r="CH3" s="226">
        <f t="shared" ca="1" si="1"/>
        <v>999999</v>
      </c>
      <c r="CI3" s="226">
        <f t="shared" ca="1" si="1"/>
        <v>999999</v>
      </c>
      <c r="CJ3" s="226">
        <f t="shared" ca="1" si="1"/>
        <v>999999</v>
      </c>
      <c r="CK3" s="226">
        <f t="shared" ca="1" si="1"/>
        <v>999999</v>
      </c>
      <c r="CL3" s="226">
        <f t="shared" ca="1" si="1"/>
        <v>999999</v>
      </c>
      <c r="CM3" s="226">
        <f t="shared" ca="1" si="1"/>
        <v>999999</v>
      </c>
      <c r="CN3" s="226">
        <f t="shared" ca="1" si="1"/>
        <v>999999</v>
      </c>
      <c r="CO3" s="226">
        <f t="shared" ca="1" si="1"/>
        <v>999999</v>
      </c>
      <c r="CP3" s="226">
        <f t="shared" ca="1" si="1"/>
        <v>999999</v>
      </c>
      <c r="CQ3" s="226">
        <f t="shared" ca="1" si="1"/>
        <v>999999</v>
      </c>
      <c r="CR3" s="226">
        <f t="shared" ca="1" si="1"/>
        <v>999999</v>
      </c>
      <c r="CS3" s="226">
        <f t="shared" ca="1" si="1"/>
        <v>999999</v>
      </c>
      <c r="CT3" s="226">
        <f t="shared" ca="1" si="1"/>
        <v>999999</v>
      </c>
      <c r="CU3" s="226">
        <f t="shared" ca="1" si="1"/>
        <v>999999</v>
      </c>
      <c r="CV3" s="226">
        <f t="shared" ca="1" si="1"/>
        <v>999999</v>
      </c>
      <c r="CW3" s="226">
        <f t="shared" ca="1" si="1"/>
        <v>999999</v>
      </c>
      <c r="CX3" s="226">
        <f t="shared" ca="1" si="1"/>
        <v>999999</v>
      </c>
      <c r="CY3" s="226">
        <f t="shared" ca="1" si="1"/>
        <v>999999</v>
      </c>
      <c r="CZ3" s="226">
        <f t="shared" ca="1" si="1"/>
        <v>999999</v>
      </c>
      <c r="DA3" s="226">
        <f t="shared" ca="1" si="1"/>
        <v>999999</v>
      </c>
      <c r="DB3" s="226">
        <f t="shared" ca="1" si="1"/>
        <v>999999</v>
      </c>
      <c r="DC3" s="226">
        <f t="shared" ca="1" si="1"/>
        <v>999999</v>
      </c>
      <c r="DD3" s="226">
        <f t="shared" ca="1" si="1"/>
        <v>999999</v>
      </c>
      <c r="DE3" s="226">
        <f t="shared" ca="1" si="1"/>
        <v>999999</v>
      </c>
      <c r="DF3" s="226">
        <f t="shared" ca="1" si="1"/>
        <v>999999</v>
      </c>
      <c r="DG3" s="226">
        <f t="shared" ca="1" si="1"/>
        <v>999999</v>
      </c>
      <c r="DH3" s="226">
        <f t="shared" ca="1" si="1"/>
        <v>999999</v>
      </c>
      <c r="DI3" s="226">
        <f t="shared" ca="1" si="1"/>
        <v>999999</v>
      </c>
      <c r="DJ3" s="226">
        <f t="shared" ca="1" si="1"/>
        <v>999999</v>
      </c>
      <c r="DK3" s="226">
        <f t="shared" ca="1" si="1"/>
        <v>999999</v>
      </c>
      <c r="DL3" s="226">
        <f t="shared" ca="1" si="1"/>
        <v>999999</v>
      </c>
      <c r="DM3" s="226">
        <f t="shared" ca="1" si="1"/>
        <v>999999</v>
      </c>
      <c r="DN3" s="226">
        <f t="shared" ca="1" si="1"/>
        <v>999999</v>
      </c>
      <c r="DO3" s="226">
        <f t="shared" ca="1" si="1"/>
        <v>999999</v>
      </c>
      <c r="DP3" s="226">
        <f t="shared" ca="1" si="1"/>
        <v>999999</v>
      </c>
      <c r="DQ3" s="226">
        <f t="shared" ca="1" si="1"/>
        <v>999999</v>
      </c>
      <c r="DR3" s="226">
        <f t="shared" ca="1" si="1"/>
        <v>999999</v>
      </c>
      <c r="DS3" s="226">
        <f t="shared" ca="1" si="1"/>
        <v>999999</v>
      </c>
      <c r="DT3" s="226">
        <f t="shared" ca="1" si="1"/>
        <v>999999</v>
      </c>
      <c r="DU3" s="226">
        <f t="shared" ca="1" si="1"/>
        <v>999999</v>
      </c>
      <c r="DV3" s="226">
        <f t="shared" ca="1" si="1"/>
        <v>999999</v>
      </c>
      <c r="DW3" s="226">
        <f t="shared" ca="1" si="1"/>
        <v>999999</v>
      </c>
      <c r="DX3" s="226">
        <f t="shared" ca="1" si="1"/>
        <v>999999</v>
      </c>
      <c r="DY3" s="226">
        <f t="shared" ca="1" si="1"/>
        <v>999999</v>
      </c>
      <c r="DZ3" s="226">
        <f t="shared" ca="1" si="1"/>
        <v>999999</v>
      </c>
      <c r="EA3" s="226">
        <f t="shared" ca="1" si="1"/>
        <v>999999</v>
      </c>
      <c r="EB3" s="226">
        <f t="shared" ca="1" si="1"/>
        <v>999999</v>
      </c>
      <c r="EC3" s="226">
        <f t="shared" ca="1" si="1"/>
        <v>999999</v>
      </c>
      <c r="ED3" s="226">
        <f t="shared" ca="1" si="1"/>
        <v>999999</v>
      </c>
      <c r="EE3" s="226">
        <f t="shared" ca="1" si="1"/>
        <v>999999</v>
      </c>
      <c r="EF3" s="226">
        <f t="shared" ca="1" si="1"/>
        <v>999999</v>
      </c>
      <c r="EG3" s="226">
        <f t="shared" ca="1" si="1"/>
        <v>999999</v>
      </c>
      <c r="EH3" s="226">
        <f t="shared" ca="1" si="1"/>
        <v>999999</v>
      </c>
      <c r="EI3" s="226">
        <f t="shared" ca="1" si="1"/>
        <v>999999</v>
      </c>
      <c r="EJ3" s="226">
        <f t="shared" ca="1" si="1"/>
        <v>999999</v>
      </c>
      <c r="EK3" s="226">
        <f t="shared" ca="1" si="1"/>
        <v>999999</v>
      </c>
      <c r="EL3" s="226">
        <f t="shared" ca="1" si="1"/>
        <v>999999</v>
      </c>
      <c r="EM3" s="226">
        <f t="shared" ca="1" si="1"/>
        <v>999999</v>
      </c>
      <c r="EN3" s="226">
        <f t="shared" ca="1" si="1"/>
        <v>999999</v>
      </c>
      <c r="EO3" s="226">
        <f t="shared" ca="1" si="1"/>
        <v>999999</v>
      </c>
      <c r="EP3" s="226">
        <f t="shared" ref="EP3:GN3" ca="1" si="2">IF(ISNUMBER(FIND(","&amp;EP5&amp;",",","&amp;$H$4)),99999,EP6)</f>
        <v>999999</v>
      </c>
      <c r="EQ3" s="226">
        <f t="shared" ca="1" si="2"/>
        <v>999999</v>
      </c>
      <c r="ER3" s="226">
        <f t="shared" ca="1" si="2"/>
        <v>999999</v>
      </c>
      <c r="ES3" s="226">
        <f t="shared" ca="1" si="2"/>
        <v>999999</v>
      </c>
      <c r="ET3" s="226">
        <f t="shared" ca="1" si="2"/>
        <v>999999</v>
      </c>
      <c r="EU3" s="226">
        <f t="shared" ca="1" si="2"/>
        <v>999999</v>
      </c>
      <c r="EV3" s="226">
        <f t="shared" ca="1" si="2"/>
        <v>999999</v>
      </c>
      <c r="EW3" s="226">
        <f t="shared" ca="1" si="2"/>
        <v>999999</v>
      </c>
      <c r="EX3" s="226">
        <f t="shared" ca="1" si="2"/>
        <v>999999</v>
      </c>
      <c r="EY3" s="226">
        <f t="shared" ca="1" si="2"/>
        <v>999999</v>
      </c>
      <c r="EZ3" s="226">
        <f t="shared" ca="1" si="2"/>
        <v>999999</v>
      </c>
      <c r="FA3" s="226">
        <f t="shared" ca="1" si="2"/>
        <v>999999</v>
      </c>
      <c r="FB3" s="226">
        <f t="shared" ca="1" si="2"/>
        <v>999999</v>
      </c>
      <c r="FC3" s="226">
        <f t="shared" ca="1" si="2"/>
        <v>999999</v>
      </c>
      <c r="FD3" s="226">
        <f t="shared" ca="1" si="2"/>
        <v>999999</v>
      </c>
      <c r="FE3" s="226">
        <f t="shared" ca="1" si="2"/>
        <v>999999</v>
      </c>
      <c r="FF3" s="226">
        <f t="shared" ca="1" si="2"/>
        <v>999999</v>
      </c>
      <c r="FG3" s="226">
        <f t="shared" ca="1" si="2"/>
        <v>999999</v>
      </c>
      <c r="FH3" s="226">
        <f t="shared" ca="1" si="2"/>
        <v>999999</v>
      </c>
      <c r="FI3" s="226">
        <f t="shared" ca="1" si="2"/>
        <v>999999</v>
      </c>
      <c r="FJ3" s="226">
        <f t="shared" ca="1" si="2"/>
        <v>999999</v>
      </c>
      <c r="FK3" s="226">
        <f t="shared" ca="1" si="2"/>
        <v>999999</v>
      </c>
      <c r="FL3" s="226">
        <f t="shared" ca="1" si="2"/>
        <v>999999</v>
      </c>
      <c r="FM3" s="226">
        <f t="shared" ca="1" si="2"/>
        <v>999999</v>
      </c>
      <c r="FN3" s="226">
        <f t="shared" ca="1" si="2"/>
        <v>999999</v>
      </c>
      <c r="FO3" s="226">
        <f t="shared" ca="1" si="2"/>
        <v>999999</v>
      </c>
      <c r="FP3" s="226">
        <f t="shared" ca="1" si="2"/>
        <v>999999</v>
      </c>
      <c r="FQ3" s="226">
        <f t="shared" ca="1" si="2"/>
        <v>999999</v>
      </c>
      <c r="FR3" s="226">
        <f t="shared" ca="1" si="2"/>
        <v>999999</v>
      </c>
      <c r="FS3" s="226">
        <f t="shared" ca="1" si="2"/>
        <v>999999</v>
      </c>
      <c r="FT3" s="226">
        <f t="shared" ca="1" si="2"/>
        <v>999999</v>
      </c>
      <c r="FU3" s="226">
        <f t="shared" ca="1" si="2"/>
        <v>999999</v>
      </c>
      <c r="FV3" s="226">
        <f t="shared" ca="1" si="2"/>
        <v>999999</v>
      </c>
      <c r="FW3" s="226">
        <f t="shared" ca="1" si="2"/>
        <v>999999</v>
      </c>
      <c r="FX3" s="226">
        <f t="shared" ca="1" si="2"/>
        <v>999999</v>
      </c>
      <c r="FY3" s="226">
        <f t="shared" ca="1" si="2"/>
        <v>999999</v>
      </c>
      <c r="FZ3" s="226">
        <f t="shared" ca="1" si="2"/>
        <v>999999</v>
      </c>
      <c r="GA3" s="226">
        <f t="shared" ca="1" si="2"/>
        <v>999999</v>
      </c>
      <c r="GB3" s="226">
        <f t="shared" ca="1" si="2"/>
        <v>999999</v>
      </c>
      <c r="GC3" s="226">
        <f t="shared" ca="1" si="2"/>
        <v>999999</v>
      </c>
      <c r="GD3" s="226">
        <f t="shared" ca="1" si="2"/>
        <v>999999</v>
      </c>
      <c r="GE3" s="226">
        <f t="shared" ca="1" si="2"/>
        <v>999999</v>
      </c>
      <c r="GF3" s="226">
        <f t="shared" ca="1" si="2"/>
        <v>999999</v>
      </c>
      <c r="GG3" s="226">
        <f t="shared" ca="1" si="2"/>
        <v>999999</v>
      </c>
      <c r="GH3" s="226">
        <f t="shared" ca="1" si="2"/>
        <v>999999</v>
      </c>
      <c r="GI3" s="226">
        <f t="shared" ca="1" si="2"/>
        <v>999999</v>
      </c>
      <c r="GJ3" s="226">
        <f t="shared" ca="1" si="2"/>
        <v>999999</v>
      </c>
      <c r="GK3" s="226">
        <f t="shared" ca="1" si="2"/>
        <v>999999</v>
      </c>
      <c r="GL3" s="226">
        <f t="shared" ca="1" si="2"/>
        <v>999999</v>
      </c>
      <c r="GM3" s="226">
        <f t="shared" ca="1" si="2"/>
        <v>999999</v>
      </c>
      <c r="GN3" s="226">
        <f t="shared" ca="1" si="2"/>
        <v>999999</v>
      </c>
    </row>
    <row r="4" spans="1:197" ht="19" thickBot="1" x14ac:dyDescent="0.25">
      <c r="A4" s="192"/>
      <c r="B4" s="198">
        <v>32</v>
      </c>
      <c r="C4" s="364" t="s">
        <v>186</v>
      </c>
      <c r="D4" s="365"/>
      <c r="E4" s="365"/>
      <c r="F4" s="366"/>
      <c r="G4" s="199"/>
      <c r="H4" s="371" t="str">
        <f ca="1">SUBSTITUTE(H6&amp;","&amp;H7&amp;","&amp;H8&amp;","&amp;H9&amp;","&amp;H10&amp;","&amp;H11&amp;","&amp;H12&amp;","&amp;H13&amp;","&amp;H14&amp;","&amp;H15&amp;","&amp;H16&amp;","&amp;H17&amp;","&amp;H18&amp;","&amp;H19&amp;","&amp;H20&amp;","&amp;H21&amp;","&amp;H22&amp;","&amp;H23&amp;","&amp;H24&amp;","&amp;H25&amp;","&amp;H26&amp;","&amp;H27&amp;","&amp;H28&amp;","&amp;H29&amp;","&amp;H30&amp;","&amp;H31&amp;","&amp;H32&amp;","&amp;H33&amp;","&amp;H34&amp;","&amp;H35&amp;","&amp;H36&amp;","&amp;H37&amp;","&amp;H38&amp;","&amp;H39&amp;","&amp;H40&amp;","&amp;H41&amp;","&amp;H42&amp;","&amp;H43&amp;","&amp;H44&amp;","&amp;H45&amp;","&amp;H46&amp;","&amp;H47&amp;","&amp;H48&amp;","&amp;H49&amp;","&amp;H50&amp;","&amp;H51&amp;","&amp;H52&amp;","&amp;H53&amp;","&amp;H54&amp;","&amp;H55&amp;","&amp;H56&amp;","&amp;H57&amp;","&amp;H58&amp;","&amp;H59&amp;","&amp;H60&amp;","&amp;H61&amp;","&amp;H62&amp;","&amp;H63&amp;","&amp;H64&amp;","&amp;H65&amp;","&amp;H66&amp;","&amp;H67&amp;","&amp;H68&amp;","&amp;H69&amp;","&amp;H70&amp;","&amp;H71&amp;","&amp;H72&amp;","&amp;H73&amp;","&amp;H74&amp;","&amp;H75&amp;","&amp;H76&amp;","&amp;H77&amp;","&amp;H78&amp;","&amp;H79&amp;","&amp;H80&amp;","&amp;H81&amp;","&amp;H82&amp;","&amp;H83&amp;","&amp;H84&amp;","&amp;H85&amp;","&amp;H86&amp;","&amp;H87&amp;","&amp;H88&amp;","&amp;H89&amp;","&amp;H90&amp;","&amp;H91&amp;","&amp;H92&amp;","&amp;H93&amp;","&amp;H94&amp;","&amp;H95&amp;","&amp;H96&amp;","&amp;H97&amp;","&amp;H98&amp;","&amp;H99&amp;","&amp;H100&amp;","&amp;H101&amp;","&amp;H102&amp;","&amp;H103&amp;","&amp;H104&amp;","&amp;H105&amp;","&amp;H106&amp;","&amp;H107&amp;","&amp;H108&amp;","&amp;H109&amp;","&amp;H110&amp;","&amp;H111&amp;","&amp;H112&amp;","&amp;H113&amp;","&amp;H114&amp;","&amp;H115&amp;","&amp;H116&amp;","&amp;H117&amp;","&amp;H118&amp;","&amp;H119&amp;","&amp;H120&amp;","&amp;H121&amp;","&amp;H122&amp;","&amp;H123&amp;","&amp;H124&amp;","&amp;H125&amp;","&amp;H126&amp;","&amp;H127&amp;","&amp;H128&amp;","&amp;H129&amp;","&amp;H130&amp;","&amp;H131&amp;","&amp;H132&amp;","&amp;H133&amp;","&amp;H134&amp;","&amp;H135&amp;","&amp;H136&amp;","&amp;H137&amp;","&amp;H138&amp;","&amp;H139&amp;","&amp;H140&amp;","&amp;H141&amp;","&amp;H142&amp;","&amp;H143&amp;","&amp;H144&amp;","&amp;H145&amp;","&amp;H146&amp;","&amp;H147&amp;","&amp;H148&amp;","&amp;H149&amp;","&amp;H150&amp;","&amp;H151&amp;","&amp;H152&amp;","&amp;H153&amp;","&amp;H154&amp;","&amp;H155&amp;","&amp;H156&amp;","&amp;H157&amp;","&amp;H158&amp;","&amp;H159&amp;","&amp;H160&amp;","&amp;H161&amp;","&amp;H162&amp;","&amp;H163&amp;","&amp;H164&amp;","&amp;H165&amp;","&amp;H166&amp;","&amp;H167&amp;","&amp;H168&amp;","&amp;H169&amp;","&amp;H170&amp;","&amp;H171&amp;","&amp;H172&amp;","&amp;H173&amp;","&amp;H174&amp;","&amp;H175&amp;","&amp;H176&amp;","&amp;H177&amp;","&amp;H178&amp;","&amp;H179&amp;","&amp;H180&amp;","&amp;H181&amp;","&amp;H182&amp;","&amp;H183&amp;",",",0,",",")&amp;" with distance "&amp;SUM($I$6:$I$183)</f>
        <v>15,22,21,23,14,30,28,32,20,7,1,2,19,27,26,12,4,3,31,8,25,5,13,24,10,9,11,29,6,17,16,18,,,,,,,,,,,,,,,,,,,,,,,,,,,,,,,,,,,,,,,,,,,,,,,,,,,,,,,,,,,,,,,,,,,,,,,,,,,,,,,,,,,,,,,,,,,,,,,,,,,,,,,,,,,,,,,,,,,,,,,,,,,,,,,,,,,,,,,,,,,,,,,,,, with distance 110.88</v>
      </c>
      <c r="I4" s="372"/>
      <c r="J4" s="372"/>
      <c r="K4" s="372"/>
      <c r="L4" s="372"/>
      <c r="M4" s="372"/>
      <c r="N4" s="372"/>
      <c r="O4" s="372"/>
      <c r="P4" s="372"/>
      <c r="Q4" s="372"/>
      <c r="R4" s="372"/>
      <c r="S4" s="372"/>
      <c r="T4" s="372"/>
      <c r="U4" s="372"/>
      <c r="V4" s="373"/>
      <c r="W4" s="373"/>
      <c r="X4" s="373"/>
      <c r="Y4" s="373"/>
      <c r="Z4" s="373"/>
    </row>
    <row r="5" spans="1:197" ht="54" customHeight="1" x14ac:dyDescent="0.25">
      <c r="A5" s="200" t="s">
        <v>58</v>
      </c>
      <c r="B5" s="200" t="s">
        <v>59</v>
      </c>
      <c r="C5" s="200" t="s">
        <v>64</v>
      </c>
      <c r="D5" s="200" t="s">
        <v>63</v>
      </c>
      <c r="E5" s="200" t="s">
        <v>60</v>
      </c>
      <c r="F5" s="200" t="s">
        <v>61</v>
      </c>
      <c r="G5" s="201" t="s">
        <v>66</v>
      </c>
      <c r="H5" s="202" t="s">
        <v>65</v>
      </c>
      <c r="I5" s="200" t="s">
        <v>62</v>
      </c>
      <c r="J5" s="200" t="s">
        <v>71</v>
      </c>
      <c r="K5" s="200" t="s">
        <v>70</v>
      </c>
      <c r="L5" s="203" t="s">
        <v>72</v>
      </c>
      <c r="M5" s="203" t="s">
        <v>81</v>
      </c>
      <c r="N5" s="203" t="s">
        <v>1</v>
      </c>
      <c r="O5" s="220" t="s">
        <v>2</v>
      </c>
      <c r="P5" s="292">
        <v>0</v>
      </c>
      <c r="Q5" s="292">
        <v>1</v>
      </c>
      <c r="R5" s="292">
        <v>2</v>
      </c>
      <c r="S5" s="292">
        <v>3</v>
      </c>
      <c r="T5" s="292">
        <v>4</v>
      </c>
      <c r="U5" s="292">
        <v>5</v>
      </c>
      <c r="V5" s="292">
        <v>6</v>
      </c>
      <c r="W5" s="292">
        <v>7</v>
      </c>
      <c r="X5" s="292">
        <v>8</v>
      </c>
      <c r="Y5" s="292">
        <v>9</v>
      </c>
      <c r="Z5" s="292">
        <v>10</v>
      </c>
      <c r="AA5" s="292">
        <v>11</v>
      </c>
      <c r="AB5" s="292">
        <v>12</v>
      </c>
      <c r="AC5" s="292">
        <v>13</v>
      </c>
      <c r="AD5" s="292">
        <v>14</v>
      </c>
      <c r="AE5" s="292">
        <v>15</v>
      </c>
      <c r="AF5" s="292">
        <v>16</v>
      </c>
      <c r="AG5" s="292">
        <v>17</v>
      </c>
      <c r="AH5" s="292">
        <v>18</v>
      </c>
      <c r="AI5" s="292">
        <v>19</v>
      </c>
      <c r="AJ5" s="292">
        <v>20</v>
      </c>
      <c r="AK5" s="292">
        <v>21</v>
      </c>
      <c r="AL5" s="292">
        <v>22</v>
      </c>
      <c r="AM5" s="292">
        <v>23</v>
      </c>
      <c r="AN5" s="292">
        <v>24</v>
      </c>
      <c r="AO5" s="292">
        <v>25</v>
      </c>
      <c r="AP5" s="292">
        <v>26</v>
      </c>
      <c r="AQ5" s="292">
        <v>27</v>
      </c>
      <c r="AR5" s="292">
        <v>28</v>
      </c>
      <c r="AS5" s="292">
        <v>29</v>
      </c>
      <c r="AT5" s="292">
        <v>30</v>
      </c>
      <c r="AU5" s="292">
        <v>31</v>
      </c>
      <c r="AV5" s="292">
        <v>32</v>
      </c>
      <c r="AW5" s="98">
        <v>33</v>
      </c>
      <c r="AX5" s="98">
        <v>34</v>
      </c>
      <c r="AY5" s="98">
        <v>35</v>
      </c>
      <c r="AZ5" s="98">
        <v>36</v>
      </c>
      <c r="BA5" s="98">
        <v>37</v>
      </c>
      <c r="BB5" s="98">
        <v>38</v>
      </c>
      <c r="BC5" s="98">
        <v>39</v>
      </c>
      <c r="BD5" s="98">
        <v>40</v>
      </c>
      <c r="BE5" s="98">
        <v>41</v>
      </c>
      <c r="BF5" s="98">
        <v>42</v>
      </c>
      <c r="BG5" s="98">
        <v>43</v>
      </c>
      <c r="BH5" s="98">
        <v>44</v>
      </c>
      <c r="BI5" s="98">
        <v>45</v>
      </c>
      <c r="BJ5" s="98">
        <v>46</v>
      </c>
      <c r="BK5" s="98">
        <v>47</v>
      </c>
      <c r="BL5" s="48">
        <v>48</v>
      </c>
      <c r="BM5" s="48">
        <v>49</v>
      </c>
      <c r="BN5" s="48">
        <v>50</v>
      </c>
      <c r="BO5" s="48">
        <v>51</v>
      </c>
      <c r="BP5" s="48">
        <v>52</v>
      </c>
      <c r="BQ5" s="48">
        <v>53</v>
      </c>
      <c r="BR5" s="48">
        <v>54</v>
      </c>
      <c r="BS5" s="48">
        <v>55</v>
      </c>
      <c r="BT5" s="48">
        <v>56</v>
      </c>
      <c r="BU5" s="48">
        <v>57</v>
      </c>
      <c r="BV5" s="48">
        <v>58</v>
      </c>
      <c r="BW5" s="48">
        <v>59</v>
      </c>
      <c r="BX5" s="48">
        <v>60</v>
      </c>
      <c r="BY5" s="48">
        <v>61</v>
      </c>
      <c r="BZ5" s="48">
        <v>62</v>
      </c>
      <c r="CA5" s="48">
        <v>63</v>
      </c>
      <c r="CB5" s="48">
        <v>64</v>
      </c>
      <c r="CC5" s="48">
        <v>65</v>
      </c>
      <c r="CD5" s="48">
        <v>66</v>
      </c>
      <c r="CE5" s="48">
        <v>67</v>
      </c>
      <c r="CF5" s="48">
        <v>68</v>
      </c>
      <c r="CG5" s="48">
        <v>69</v>
      </c>
      <c r="CH5" s="48">
        <v>70</v>
      </c>
      <c r="CI5" s="48">
        <v>71</v>
      </c>
      <c r="CJ5" s="48">
        <v>72</v>
      </c>
      <c r="CK5" s="48">
        <v>73</v>
      </c>
      <c r="CL5" s="48">
        <v>74</v>
      </c>
      <c r="CM5" s="48">
        <v>75</v>
      </c>
      <c r="CN5" s="48">
        <v>76</v>
      </c>
      <c r="CO5" s="48">
        <v>77</v>
      </c>
      <c r="CP5" s="48">
        <v>78</v>
      </c>
      <c r="CQ5" s="48">
        <v>79</v>
      </c>
      <c r="CR5" s="48">
        <v>80</v>
      </c>
      <c r="CS5" s="48">
        <v>81</v>
      </c>
      <c r="CT5" s="48">
        <v>82</v>
      </c>
      <c r="CU5" s="48">
        <v>83</v>
      </c>
      <c r="CV5" s="48">
        <v>84</v>
      </c>
      <c r="CW5" s="48">
        <v>85</v>
      </c>
      <c r="CX5" s="48">
        <v>86</v>
      </c>
      <c r="CY5" s="48">
        <v>87</v>
      </c>
      <c r="CZ5" s="48">
        <v>88</v>
      </c>
      <c r="DA5" s="48">
        <v>89</v>
      </c>
      <c r="DB5" s="48">
        <v>90</v>
      </c>
      <c r="DC5" s="48">
        <v>91</v>
      </c>
      <c r="DD5" s="48">
        <v>92</v>
      </c>
      <c r="DE5" s="48">
        <v>93</v>
      </c>
      <c r="DF5" s="48">
        <v>94</v>
      </c>
      <c r="DG5" s="48">
        <v>95</v>
      </c>
      <c r="DH5" s="48">
        <v>96</v>
      </c>
      <c r="DI5" s="48">
        <v>97</v>
      </c>
      <c r="DJ5" s="48">
        <v>98</v>
      </c>
      <c r="DK5" s="48">
        <v>99</v>
      </c>
      <c r="DL5" s="48">
        <v>100</v>
      </c>
      <c r="DM5" s="48">
        <v>101</v>
      </c>
      <c r="DN5" s="48">
        <v>102</v>
      </c>
      <c r="DO5" s="48">
        <v>103</v>
      </c>
      <c r="DP5" s="48">
        <v>104</v>
      </c>
      <c r="DQ5" s="48">
        <v>105</v>
      </c>
      <c r="DR5" s="48">
        <v>106</v>
      </c>
      <c r="DS5" s="48">
        <v>107</v>
      </c>
      <c r="DT5" s="48">
        <v>108</v>
      </c>
      <c r="DU5" s="48">
        <v>109</v>
      </c>
      <c r="DV5" s="48">
        <v>110</v>
      </c>
      <c r="DW5" s="48">
        <v>111</v>
      </c>
      <c r="DX5" s="48">
        <v>112</v>
      </c>
      <c r="DY5" s="48">
        <v>113</v>
      </c>
      <c r="DZ5" s="48">
        <v>114</v>
      </c>
      <c r="EA5" s="48">
        <v>115</v>
      </c>
      <c r="EB5" s="48">
        <v>116</v>
      </c>
      <c r="EC5" s="48">
        <v>117</v>
      </c>
      <c r="ED5" s="48">
        <v>118</v>
      </c>
      <c r="EE5" s="48">
        <v>119</v>
      </c>
      <c r="EF5" s="48">
        <v>120</v>
      </c>
      <c r="EG5" s="48">
        <v>121</v>
      </c>
      <c r="EH5" s="48">
        <v>122</v>
      </c>
      <c r="EI5" s="48">
        <v>123</v>
      </c>
      <c r="EJ5" s="48">
        <v>124</v>
      </c>
      <c r="EK5" s="48">
        <v>125</v>
      </c>
      <c r="EL5" s="48">
        <v>126</v>
      </c>
      <c r="EM5" s="48">
        <v>127</v>
      </c>
      <c r="EN5" s="48">
        <v>128</v>
      </c>
      <c r="EO5" s="48">
        <v>129</v>
      </c>
      <c r="EP5" s="48">
        <v>130</v>
      </c>
      <c r="EQ5" s="48">
        <v>131</v>
      </c>
      <c r="ER5" s="48">
        <v>132</v>
      </c>
      <c r="ES5" s="48">
        <v>133</v>
      </c>
      <c r="ET5" s="48">
        <v>134</v>
      </c>
      <c r="EU5" s="48">
        <v>135</v>
      </c>
      <c r="EV5" s="48">
        <v>136</v>
      </c>
      <c r="EW5" s="48">
        <v>137</v>
      </c>
      <c r="EX5" s="48">
        <v>138</v>
      </c>
      <c r="EY5" s="48">
        <v>139</v>
      </c>
      <c r="EZ5" s="48">
        <v>140</v>
      </c>
      <c r="FA5" s="48">
        <v>141</v>
      </c>
      <c r="FB5" s="48">
        <v>142</v>
      </c>
      <c r="FC5" s="48">
        <v>143</v>
      </c>
      <c r="FD5" s="48">
        <v>144</v>
      </c>
      <c r="FE5" s="48">
        <v>145</v>
      </c>
      <c r="FF5" s="48">
        <v>146</v>
      </c>
      <c r="FG5" s="48">
        <v>147</v>
      </c>
      <c r="FH5" s="48">
        <v>148</v>
      </c>
      <c r="FI5" s="48">
        <v>149</v>
      </c>
      <c r="FJ5" s="48">
        <v>150</v>
      </c>
      <c r="FK5" s="48">
        <v>151</v>
      </c>
      <c r="FL5" s="48">
        <v>152</v>
      </c>
      <c r="FM5" s="48">
        <v>153</v>
      </c>
      <c r="FN5" s="48">
        <v>154</v>
      </c>
      <c r="FO5" s="48">
        <v>155</v>
      </c>
      <c r="FP5" s="48">
        <v>156</v>
      </c>
      <c r="FQ5" s="48">
        <v>157</v>
      </c>
      <c r="FR5" s="48">
        <v>158</v>
      </c>
      <c r="FS5" s="48">
        <v>159</v>
      </c>
      <c r="FT5" s="48">
        <v>160</v>
      </c>
      <c r="FU5" s="48">
        <v>161</v>
      </c>
      <c r="FV5" s="48">
        <v>162</v>
      </c>
      <c r="FW5" s="48">
        <v>163</v>
      </c>
      <c r="FX5" s="48">
        <v>164</v>
      </c>
      <c r="FY5" s="48">
        <v>165</v>
      </c>
      <c r="FZ5" s="48">
        <v>166</v>
      </c>
      <c r="GA5" s="48">
        <v>167</v>
      </c>
      <c r="GB5" s="48">
        <v>168</v>
      </c>
      <c r="GC5" s="48">
        <v>169</v>
      </c>
      <c r="GD5" s="48">
        <v>170</v>
      </c>
      <c r="GE5" s="48">
        <v>171</v>
      </c>
      <c r="GF5" s="48">
        <v>172</v>
      </c>
      <c r="GG5" s="48">
        <v>173</v>
      </c>
      <c r="GH5" s="48">
        <v>174</v>
      </c>
      <c r="GI5" s="48">
        <v>175</v>
      </c>
      <c r="GJ5" s="48">
        <v>176</v>
      </c>
      <c r="GK5" s="48">
        <v>177</v>
      </c>
      <c r="GL5" s="48">
        <v>178</v>
      </c>
      <c r="GM5" s="48">
        <v>179</v>
      </c>
      <c r="GN5" s="48">
        <v>180</v>
      </c>
      <c r="GO5" s="48"/>
    </row>
    <row r="6" spans="1:197" ht="88" customHeight="1" x14ac:dyDescent="0.15">
      <c r="A6" s="216">
        <v>0</v>
      </c>
      <c r="B6" s="216" t="s">
        <v>243</v>
      </c>
      <c r="C6" s="205" t="str">
        <f t="shared" ref="C6:C37" ca="1" si="3">IF(B6="yes",99999,OFFSET($O$5,MIN(INDIRECT("h"&amp;$B$2),A6)+1,MAX(INDIRECT("h"&amp;$B$2),A6)+1))</f>
        <v>-</v>
      </c>
      <c r="D6" s="204">
        <v>0</v>
      </c>
      <c r="E6" s="206" t="str">
        <f t="shared" ref="E6" si="4">IF(D6=0,"0,",CONCATENATE(E5,H5&amp;","))</f>
        <v>0,</v>
      </c>
      <c r="F6" s="207" t="str">
        <f t="shared" ref="F6" si="5">IF(D6=0,B3,IF(A6&lt;=$B$4,SUBSTITUTE(F5,","&amp;H5&amp;",",",",1),"Enter 0 (zero) in blue-filled cell "&amp;"H"&amp;ROW()&amp;" and STOP"))</f>
        <v>,1,2,3,4,5,6,7,8,9,10,11,12,13,14,15,16,17,18,19,20,21,22,23,24,25,26,27,28,29,30,31,32,</v>
      </c>
      <c r="G6" s="208">
        <v>0</v>
      </c>
      <c r="H6" s="276">
        <f>MATCH(SMALL($Q$6:$GK$6,1),$Q$6:$GK$6,0)</f>
        <v>15</v>
      </c>
      <c r="I6" s="210">
        <f t="shared" ref="I6" ca="1" si="6">IF(ISNUMBER(G6),IF(D6=0,OFFSET(P6,0,H6),IF(N6=N5,OFFSET($O$5,MIN(H5,H6)+1,MAX(H5,H6)+1), OFFSET($P$6,0,H5)+OFFSET($P$6,0,H6)    )),"-")</f>
        <v>0.66</v>
      </c>
      <c r="J6" s="211">
        <f t="shared" ref="J6" ca="1" si="7">IF(D6=0,+I6,IF(ISNUMBER(J5+I6),+J5+I6,"-"))</f>
        <v>0.66</v>
      </c>
      <c r="K6" s="212" t="str">
        <f t="shared" ref="K6" si="8">IF(H5=H6,IF(LEN(F6)=1,"Enter 0 in cell "&amp;"H"&amp;ROW()&amp;" and STOP",IF(ROW()=$B$2,"Enter "&amp;MATCH(MIN($C$7:$C$55),$C$7:$C$55,0)&amp;" in cell "&amp;"H"&amp;ROW()&amp;". "&amp;"The min distance increment is "&amp;MIN($C$7:$C$55),"")),"")</f>
        <v/>
      </c>
      <c r="L6" s="286">
        <f ca="1">IF(ISNUMBER(D6)=FALSE,"",IF(D6=$B$4, 0,OFFSET('VRP Model'!$A$5,H6,0)  ))</f>
        <v>1.25</v>
      </c>
      <c r="M6" s="213">
        <f ca="1">IF(ISBLANK(H6),"",IF(ROW()&lt;&gt;6,   IF(M5+L6&lt;='VRP Model'!$L$2,M5+L6,L6),  L6)        )</f>
        <v>1.25</v>
      </c>
      <c r="N6" s="214">
        <f t="shared" ref="N6" si="9">IF(G6=0,1,IF(ISNUMBER(D6),IF(M6&gt;=M5,N5,N5+1),""))</f>
        <v>1</v>
      </c>
      <c r="O6" s="222" t="s">
        <v>33</v>
      </c>
      <c r="P6" s="282" t="str">
        <f>'VRP Model'!M6</f>
        <v>-</v>
      </c>
      <c r="Q6" s="291">
        <f>'VRP Model'!N6</f>
        <v>2.04</v>
      </c>
      <c r="R6" s="291">
        <f>'VRP Model'!O6</f>
        <v>3.22</v>
      </c>
      <c r="S6" s="291">
        <f>'VRP Model'!P6</f>
        <v>3.9</v>
      </c>
      <c r="T6" s="291">
        <f>'VRP Model'!Q6</f>
        <v>5.14</v>
      </c>
      <c r="U6" s="291">
        <f>'VRP Model'!R6</f>
        <v>4.6399999999999997</v>
      </c>
      <c r="V6" s="291">
        <f>'VRP Model'!S6</f>
        <v>20.12</v>
      </c>
      <c r="W6" s="291">
        <f>'VRP Model'!T6</f>
        <v>1.8</v>
      </c>
      <c r="X6" s="291">
        <f>'VRP Model'!U6</f>
        <v>4.53</v>
      </c>
      <c r="Y6" s="291">
        <f>'VRP Model'!V6</f>
        <v>5.07</v>
      </c>
      <c r="Z6" s="291">
        <f>'VRP Model'!W6</f>
        <v>4.91</v>
      </c>
      <c r="AA6" s="291">
        <f>'VRP Model'!X6</f>
        <v>3.56</v>
      </c>
      <c r="AB6" s="291">
        <f>'VRP Model'!Y6</f>
        <v>4.59</v>
      </c>
      <c r="AC6" s="291">
        <f>'VRP Model'!Z6</f>
        <v>4.7300000000000004</v>
      </c>
      <c r="AD6" s="291">
        <f>'VRP Model'!AA6</f>
        <v>3.68</v>
      </c>
      <c r="AE6" s="291">
        <f>'VRP Model'!AB6</f>
        <v>0.66</v>
      </c>
      <c r="AF6" s="291">
        <f>'VRP Model'!AC6</f>
        <v>18.54</v>
      </c>
      <c r="AG6" s="291">
        <f>'VRP Model'!AD6</f>
        <v>21.83</v>
      </c>
      <c r="AH6" s="291">
        <f>'VRP Model'!AE6</f>
        <v>18.23</v>
      </c>
      <c r="AI6" s="291">
        <f>'VRP Model'!AF6</f>
        <v>3.14</v>
      </c>
      <c r="AJ6" s="291">
        <f>'VRP Model'!AG6</f>
        <v>1.2</v>
      </c>
      <c r="AK6" s="291">
        <f>'VRP Model'!AH6</f>
        <v>1.25</v>
      </c>
      <c r="AL6" s="291">
        <f>'VRP Model'!AI6</f>
        <v>0.68</v>
      </c>
      <c r="AM6" s="291">
        <f>'VRP Model'!AJ6</f>
        <v>1.93</v>
      </c>
      <c r="AN6" s="291">
        <f>'VRP Model'!AK6</f>
        <v>4.8</v>
      </c>
      <c r="AO6" s="291">
        <f>'VRP Model'!AL6</f>
        <v>4.42</v>
      </c>
      <c r="AP6" s="291">
        <f>'VRP Model'!AM6</f>
        <v>4.3899999999999997</v>
      </c>
      <c r="AQ6" s="291">
        <f>'VRP Model'!AN6</f>
        <v>3.35</v>
      </c>
      <c r="AR6" s="291">
        <f>'VRP Model'!AO6</f>
        <v>4.57</v>
      </c>
      <c r="AS6" s="291">
        <f>'VRP Model'!AP6</f>
        <v>17.63</v>
      </c>
      <c r="AT6" s="291">
        <f>'VRP Model'!AQ6</f>
        <v>4.1100000000000003</v>
      </c>
      <c r="AU6" s="291">
        <f>'VRP Model'!AR6</f>
        <v>4.25</v>
      </c>
      <c r="AV6" s="291">
        <f>'VRP Model'!AS6</f>
        <v>2.61</v>
      </c>
      <c r="AW6" s="275">
        <v>999999</v>
      </c>
      <c r="AX6" s="275">
        <v>999999</v>
      </c>
      <c r="AY6" s="275">
        <v>999999</v>
      </c>
      <c r="AZ6" s="275">
        <v>999999</v>
      </c>
      <c r="BA6" s="275">
        <v>999999</v>
      </c>
      <c r="BB6" s="275">
        <v>999999</v>
      </c>
      <c r="BC6" s="275">
        <v>999999</v>
      </c>
      <c r="BD6" s="275">
        <v>999999</v>
      </c>
      <c r="BE6" s="275">
        <v>999999</v>
      </c>
      <c r="BF6" s="275">
        <v>999999</v>
      </c>
      <c r="BG6" s="275">
        <v>999999</v>
      </c>
      <c r="BH6" s="275">
        <v>999999</v>
      </c>
      <c r="BI6" s="275">
        <v>999999</v>
      </c>
      <c r="BJ6" s="275">
        <v>999999</v>
      </c>
      <c r="BK6" s="275">
        <v>999999</v>
      </c>
      <c r="BL6" s="275">
        <v>999999</v>
      </c>
      <c r="BM6" s="275">
        <v>999999</v>
      </c>
      <c r="BN6" s="275">
        <v>999999</v>
      </c>
      <c r="BO6" s="275">
        <v>999999</v>
      </c>
      <c r="BP6" s="275">
        <v>999999</v>
      </c>
      <c r="BQ6" s="275">
        <v>999999</v>
      </c>
      <c r="BR6" s="275">
        <v>999999</v>
      </c>
      <c r="BS6" s="275">
        <v>999999</v>
      </c>
      <c r="BT6" s="275">
        <v>999999</v>
      </c>
      <c r="BU6" s="275">
        <v>999999</v>
      </c>
      <c r="BV6" s="275">
        <v>999999</v>
      </c>
      <c r="BW6" s="275">
        <v>999999</v>
      </c>
      <c r="BX6" s="275">
        <v>999999</v>
      </c>
      <c r="BY6" s="275">
        <v>999999</v>
      </c>
      <c r="BZ6" s="275">
        <v>999999</v>
      </c>
      <c r="CA6" s="275">
        <v>999999</v>
      </c>
      <c r="CB6" s="275">
        <v>999999</v>
      </c>
      <c r="CC6" s="275">
        <v>999999</v>
      </c>
      <c r="CD6" s="275">
        <v>999999</v>
      </c>
      <c r="CE6" s="275">
        <v>999999</v>
      </c>
      <c r="CF6" s="275">
        <v>999999</v>
      </c>
      <c r="CG6" s="275">
        <v>999999</v>
      </c>
      <c r="CH6" s="275">
        <v>999999</v>
      </c>
      <c r="CI6" s="275">
        <v>999999</v>
      </c>
      <c r="CJ6" s="275">
        <v>999999</v>
      </c>
      <c r="CK6" s="275">
        <v>999999</v>
      </c>
      <c r="CL6" s="275">
        <v>999999</v>
      </c>
      <c r="CM6" s="275">
        <v>999999</v>
      </c>
      <c r="CN6" s="275">
        <v>999999</v>
      </c>
      <c r="CO6" s="275">
        <v>999999</v>
      </c>
      <c r="CP6" s="275">
        <v>999999</v>
      </c>
      <c r="CQ6" s="275">
        <v>999999</v>
      </c>
      <c r="CR6" s="275">
        <v>999999</v>
      </c>
      <c r="CS6" s="275">
        <v>999999</v>
      </c>
      <c r="CT6" s="275">
        <v>999999</v>
      </c>
      <c r="CU6" s="275">
        <v>999999</v>
      </c>
      <c r="CV6" s="275">
        <v>999999</v>
      </c>
      <c r="CW6" s="275">
        <v>999999</v>
      </c>
      <c r="CX6" s="275">
        <v>999999</v>
      </c>
      <c r="CY6" s="275">
        <v>999999</v>
      </c>
      <c r="CZ6" s="275">
        <v>999999</v>
      </c>
      <c r="DA6" s="275">
        <v>999999</v>
      </c>
      <c r="DB6" s="275">
        <v>999999</v>
      </c>
      <c r="DC6" s="275">
        <v>999999</v>
      </c>
      <c r="DD6" s="275">
        <v>999999</v>
      </c>
      <c r="DE6" s="275">
        <v>999999</v>
      </c>
      <c r="DF6" s="275">
        <v>999999</v>
      </c>
      <c r="DG6" s="275">
        <v>999999</v>
      </c>
      <c r="DH6" s="275">
        <v>999999</v>
      </c>
      <c r="DI6" s="275">
        <v>999999</v>
      </c>
      <c r="DJ6" s="275">
        <v>999999</v>
      </c>
      <c r="DK6" s="275">
        <v>999999</v>
      </c>
      <c r="DL6" s="275">
        <v>999999</v>
      </c>
      <c r="DM6" s="275">
        <v>999999</v>
      </c>
      <c r="DN6" s="275">
        <v>999999</v>
      </c>
      <c r="DO6" s="275">
        <v>999999</v>
      </c>
      <c r="DP6" s="275">
        <v>999999</v>
      </c>
      <c r="DQ6" s="275">
        <v>999999</v>
      </c>
      <c r="DR6" s="275">
        <v>999999</v>
      </c>
      <c r="DS6" s="275">
        <v>999999</v>
      </c>
      <c r="DT6" s="275">
        <v>999999</v>
      </c>
      <c r="DU6" s="275">
        <v>999999</v>
      </c>
      <c r="DV6" s="275">
        <v>999999</v>
      </c>
      <c r="DW6" s="275">
        <v>999999</v>
      </c>
      <c r="DX6" s="275">
        <v>999999</v>
      </c>
      <c r="DY6" s="275">
        <v>999999</v>
      </c>
      <c r="DZ6" s="275">
        <v>999999</v>
      </c>
      <c r="EA6" s="275">
        <v>999999</v>
      </c>
      <c r="EB6" s="275">
        <v>999999</v>
      </c>
      <c r="EC6" s="275">
        <v>999999</v>
      </c>
      <c r="ED6" s="275">
        <v>999999</v>
      </c>
      <c r="EE6" s="275">
        <v>999999</v>
      </c>
      <c r="EF6" s="275">
        <v>999999</v>
      </c>
      <c r="EG6" s="275">
        <v>999999</v>
      </c>
      <c r="EH6" s="275">
        <v>999999</v>
      </c>
      <c r="EI6" s="275">
        <v>999999</v>
      </c>
      <c r="EJ6" s="275">
        <v>999999</v>
      </c>
      <c r="EK6" s="275">
        <v>999999</v>
      </c>
      <c r="EL6" s="275">
        <v>999999</v>
      </c>
      <c r="EM6" s="275">
        <v>999999</v>
      </c>
      <c r="EN6" s="275">
        <v>999999</v>
      </c>
      <c r="EO6" s="275">
        <v>999999</v>
      </c>
      <c r="EP6" s="275">
        <v>999999</v>
      </c>
      <c r="EQ6" s="275">
        <v>999999</v>
      </c>
      <c r="ER6" s="275">
        <v>999999</v>
      </c>
      <c r="ES6" s="275">
        <v>999999</v>
      </c>
      <c r="ET6" s="275">
        <v>999999</v>
      </c>
      <c r="EU6" s="275">
        <v>999999</v>
      </c>
      <c r="EV6" s="275">
        <v>999999</v>
      </c>
      <c r="EW6" s="275">
        <v>999999</v>
      </c>
      <c r="EX6" s="275">
        <v>999999</v>
      </c>
      <c r="EY6" s="275">
        <v>999999</v>
      </c>
      <c r="EZ6" s="275">
        <v>999999</v>
      </c>
      <c r="FA6" s="275">
        <v>999999</v>
      </c>
      <c r="FB6" s="275">
        <v>999999</v>
      </c>
      <c r="FC6" s="275">
        <v>999999</v>
      </c>
      <c r="FD6" s="275">
        <v>999999</v>
      </c>
      <c r="FE6" s="275">
        <v>999999</v>
      </c>
      <c r="FF6" s="275">
        <v>999999</v>
      </c>
      <c r="FG6" s="275">
        <v>999999</v>
      </c>
      <c r="FH6" s="275">
        <v>999999</v>
      </c>
      <c r="FI6" s="275">
        <v>999999</v>
      </c>
      <c r="FJ6" s="275">
        <v>999999</v>
      </c>
      <c r="FK6" s="275">
        <v>999999</v>
      </c>
      <c r="FL6" s="275">
        <v>999999</v>
      </c>
      <c r="FM6" s="275">
        <v>999999</v>
      </c>
      <c r="FN6" s="275">
        <v>999999</v>
      </c>
      <c r="FO6" s="275">
        <v>999999</v>
      </c>
      <c r="FP6" s="275">
        <v>999999</v>
      </c>
      <c r="FQ6" s="275">
        <v>999999</v>
      </c>
      <c r="FR6" s="275">
        <v>999999</v>
      </c>
      <c r="FS6" s="275">
        <v>999999</v>
      </c>
      <c r="FT6" s="275">
        <v>999999</v>
      </c>
      <c r="FU6" s="275">
        <v>999999</v>
      </c>
      <c r="FV6" s="275">
        <v>999999</v>
      </c>
      <c r="FW6" s="275">
        <v>999999</v>
      </c>
      <c r="FX6" s="275">
        <v>999999</v>
      </c>
      <c r="FY6" s="275">
        <v>999999</v>
      </c>
      <c r="FZ6" s="275">
        <v>999999</v>
      </c>
      <c r="GA6" s="275">
        <v>999999</v>
      </c>
      <c r="GB6" s="275">
        <v>999999</v>
      </c>
      <c r="GC6" s="275">
        <v>999999</v>
      </c>
      <c r="GD6" s="275">
        <v>999999</v>
      </c>
      <c r="GE6" s="275">
        <v>999999</v>
      </c>
      <c r="GF6" s="275">
        <v>999999</v>
      </c>
      <c r="GG6" s="275">
        <v>999999</v>
      </c>
      <c r="GH6" s="275">
        <v>999999</v>
      </c>
      <c r="GI6" s="275">
        <v>999999</v>
      </c>
      <c r="GJ6" s="275">
        <v>999999</v>
      </c>
      <c r="GK6" s="275">
        <v>999999</v>
      </c>
      <c r="GL6" s="275">
        <v>999999</v>
      </c>
      <c r="GM6" s="275">
        <v>999999</v>
      </c>
      <c r="GN6" s="275">
        <v>999999</v>
      </c>
      <c r="GO6" s="139"/>
    </row>
    <row r="7" spans="1:197" ht="81" customHeight="1" x14ac:dyDescent="0.15">
      <c r="A7" s="216">
        <v>1</v>
      </c>
      <c r="B7" s="216" t="str" cm="1">
        <f t="array" aca="1" ref="B7" ca="1">IF(ISNUMBER(FIND(","&amp;A7&amp;",",INDIRECT("E"&amp;$B$2))),"yes","no")</f>
        <v>yes</v>
      </c>
      <c r="C7" s="205">
        <f t="shared" ca="1" si="3"/>
        <v>99999</v>
      </c>
      <c r="D7" s="204">
        <v>1</v>
      </c>
      <c r="E7" s="206" t="str">
        <f t="shared" ref="E7" si="10">IF(D7=0,"0,",CONCATENATE(E6,H6&amp;","))</f>
        <v>0,15,</v>
      </c>
      <c r="F7" s="207" t="str">
        <f t="shared" ref="F7" si="11">IF(D7=0,B4,IF(A7&lt;=$B$4,SUBSTITUTE(F6,","&amp;H6&amp;",",",",1),"Enter 0 (zero) in blue-filled cell "&amp;"H"&amp;ROW()&amp;" and STOP"))</f>
        <v>,1,2,3,4,5,6,7,8,9,10,11,12,13,14,16,17,18,19,20,21,22,23,24,25,26,27,28,29,30,31,32,</v>
      </c>
      <c r="G7" s="208">
        <v>1</v>
      </c>
      <c r="H7" s="276">
        <v>22</v>
      </c>
      <c r="I7" s="210">
        <f t="shared" ref="I7" ca="1" si="12">IF(ISNUMBER(G7),IF(D7=0,OFFSET(P7,0,H7),IF(N7=N6,OFFSET($O$5,MIN(H6,H7)+1,MAX(H6,H7)+1), OFFSET($P$6,0,H6)+OFFSET($P$6,0,H7)    )),"-")</f>
        <v>0.43</v>
      </c>
      <c r="J7" s="211">
        <f t="shared" ref="J7" ca="1" si="13">IF(D7=0,+I7,IF(ISNUMBER(J6+I7),+J6+I7,"-"))</f>
        <v>1.0900000000000001</v>
      </c>
      <c r="K7" s="297" t="str">
        <f t="shared" ref="K7" si="14">IF(H6=H7,IF(LEN(F7)=1,"Enter 0 in cell "&amp;"H"&amp;ROW()&amp;" and STOP",IF(ROW()=$B$2,"Enter "&amp;MATCH(MIN($C$7:$C$55),$C$7:$C$55,0)&amp;" in cell "&amp;"H"&amp;ROW()&amp;". "&amp;"The min distance increment is "&amp;MIN($C$7:$C$55),"")),"")</f>
        <v/>
      </c>
      <c r="L7" s="286">
        <f ca="1">IF(ISNUMBER(D7)=FALSE,"",IF(D7=$B$4, 0,OFFSET('VRP Model'!$A$5,H7,0)  ))</f>
        <v>1.25</v>
      </c>
      <c r="M7" s="213">
        <f ca="1">IF(ISBLANK(H7),"",IF(ROW()&lt;&gt;6,   IF(M6+L7&lt;='VRP Model'!$L$2,M6+L7,L7),  L7)        )</f>
        <v>2.5</v>
      </c>
      <c r="N7" s="214">
        <f t="shared" ref="N7" ca="1" si="15">IF(G7=0,1,IF(ISNUMBER(D7),IF(M7&gt;=M6,N6,N6+1),""))</f>
        <v>1</v>
      </c>
      <c r="O7" s="222">
        <v>1</v>
      </c>
      <c r="P7" s="282"/>
      <c r="Q7" s="282" t="str">
        <f>'VRP Model'!N7</f>
        <v>-</v>
      </c>
      <c r="R7" s="282">
        <f>'VRP Model'!O7</f>
        <v>3.1</v>
      </c>
      <c r="S7" s="282">
        <f>'VRP Model'!P7</f>
        <v>4.43</v>
      </c>
      <c r="T7" s="282">
        <f>'VRP Model'!Q7</f>
        <v>4.75</v>
      </c>
      <c r="U7" s="282">
        <f>'VRP Model'!R7</f>
        <v>5.17</v>
      </c>
      <c r="V7" s="282">
        <f>'VRP Model'!S7</f>
        <v>20.65</v>
      </c>
      <c r="W7" s="282">
        <f>'VRP Model'!T7</f>
        <v>0.24</v>
      </c>
      <c r="X7" s="282">
        <f>'VRP Model'!U7</f>
        <v>5.0599999999999996</v>
      </c>
      <c r="Y7" s="282">
        <f>'VRP Model'!V7</f>
        <v>5.6</v>
      </c>
      <c r="Z7" s="282">
        <f>'VRP Model'!W7</f>
        <v>5.44</v>
      </c>
      <c r="AA7" s="282">
        <f>'VRP Model'!X7</f>
        <v>4.0999999999999996</v>
      </c>
      <c r="AB7" s="282">
        <f>'VRP Model'!Y7</f>
        <v>3.38</v>
      </c>
      <c r="AC7" s="282">
        <f>'VRP Model'!Z7</f>
        <v>5.26</v>
      </c>
      <c r="AD7" s="282">
        <f>'VRP Model'!AA7</f>
        <v>5.17</v>
      </c>
      <c r="AE7" s="282">
        <f>'VRP Model'!AB7</f>
        <v>2.56</v>
      </c>
      <c r="AF7" s="282">
        <f>'VRP Model'!AC7</f>
        <v>16.88</v>
      </c>
      <c r="AG7" s="282">
        <f>'VRP Model'!AD7</f>
        <v>13.53</v>
      </c>
      <c r="AH7" s="282">
        <f>'VRP Model'!AE7</f>
        <v>16.57</v>
      </c>
      <c r="AI7" s="282">
        <f>'VRP Model'!AF7</f>
        <v>3.11</v>
      </c>
      <c r="AJ7" s="282">
        <f>'VRP Model'!AG7</f>
        <v>1.27</v>
      </c>
      <c r="AK7" s="282">
        <f>'VRP Model'!AH7</f>
        <v>2.74</v>
      </c>
      <c r="AL7" s="282">
        <f>'VRP Model'!AI7</f>
        <v>2.17</v>
      </c>
      <c r="AM7" s="282">
        <f>'VRP Model'!AJ7</f>
        <v>3.42</v>
      </c>
      <c r="AN7" s="282">
        <f>'VRP Model'!AK7</f>
        <v>5.33</v>
      </c>
      <c r="AO7" s="282">
        <f>'VRP Model'!AL7</f>
        <v>4.95</v>
      </c>
      <c r="AP7" s="282">
        <f>'VRP Model'!AM7</f>
        <v>3.58</v>
      </c>
      <c r="AQ7" s="282">
        <f>'VRP Model'!AN7</f>
        <v>3.33</v>
      </c>
      <c r="AR7" s="282">
        <f>'VRP Model'!AO7</f>
        <v>6.06</v>
      </c>
      <c r="AS7" s="282">
        <f>'VRP Model'!AP7</f>
        <v>18.170000000000002</v>
      </c>
      <c r="AT7" s="282">
        <f>'VRP Model'!AQ7</f>
        <v>5.6</v>
      </c>
      <c r="AU7" s="282">
        <f>'VRP Model'!AR7</f>
        <v>4.78</v>
      </c>
      <c r="AV7" s="291">
        <f>'VRP Model'!AS7</f>
        <v>2.4700000000000002</v>
      </c>
      <c r="AW7" s="275">
        <v>999999</v>
      </c>
      <c r="AX7" s="275">
        <v>999999</v>
      </c>
      <c r="AY7" s="275">
        <v>999999</v>
      </c>
      <c r="AZ7" s="275">
        <v>999999</v>
      </c>
      <c r="BA7" s="275">
        <v>999999</v>
      </c>
      <c r="BB7" s="275">
        <v>999999</v>
      </c>
      <c r="BC7" s="275">
        <v>999999</v>
      </c>
      <c r="BD7" s="275">
        <v>999999</v>
      </c>
      <c r="BE7" s="275">
        <v>999999</v>
      </c>
      <c r="BF7" s="275">
        <v>999999</v>
      </c>
      <c r="BG7" s="275">
        <v>999999</v>
      </c>
      <c r="BH7" s="275">
        <v>999999</v>
      </c>
      <c r="BI7" s="275">
        <v>999999</v>
      </c>
      <c r="BJ7" s="275">
        <v>999999</v>
      </c>
      <c r="BK7" s="275">
        <v>999999</v>
      </c>
      <c r="BL7" s="275">
        <v>999999</v>
      </c>
      <c r="BM7" s="275">
        <v>999999</v>
      </c>
      <c r="BN7" s="275">
        <v>999999</v>
      </c>
      <c r="BO7" s="275">
        <v>999999</v>
      </c>
      <c r="BP7" s="275">
        <v>999999</v>
      </c>
      <c r="BQ7" s="275">
        <v>999999</v>
      </c>
      <c r="BR7" s="275">
        <v>999999</v>
      </c>
      <c r="BS7" s="275">
        <v>999999</v>
      </c>
      <c r="BT7" s="275">
        <v>999999</v>
      </c>
      <c r="BU7" s="275">
        <v>999999</v>
      </c>
      <c r="BV7" s="275">
        <v>999999</v>
      </c>
      <c r="BW7" s="275">
        <v>999999</v>
      </c>
      <c r="BX7" s="275">
        <v>999999</v>
      </c>
      <c r="BY7" s="275">
        <v>999999</v>
      </c>
      <c r="BZ7" s="275">
        <v>999999</v>
      </c>
      <c r="CA7" s="275">
        <v>999999</v>
      </c>
      <c r="CB7" s="275">
        <v>999999</v>
      </c>
      <c r="CC7" s="275">
        <v>999999</v>
      </c>
      <c r="CD7" s="275">
        <v>999999</v>
      </c>
      <c r="CE7" s="275">
        <v>999999</v>
      </c>
      <c r="CF7" s="275">
        <v>999999</v>
      </c>
      <c r="CG7" s="275">
        <v>999999</v>
      </c>
      <c r="CH7" s="275">
        <v>999999</v>
      </c>
      <c r="CI7" s="275">
        <v>999999</v>
      </c>
      <c r="CJ7" s="275">
        <v>999999</v>
      </c>
      <c r="CK7" s="275">
        <v>999999</v>
      </c>
      <c r="CL7" s="275">
        <v>999999</v>
      </c>
      <c r="CM7" s="275">
        <v>999999</v>
      </c>
      <c r="CN7" s="275">
        <v>999999</v>
      </c>
      <c r="CO7" s="275">
        <v>999999</v>
      </c>
      <c r="CP7" s="275">
        <v>999999</v>
      </c>
      <c r="CQ7" s="275">
        <v>999999</v>
      </c>
      <c r="CR7" s="275">
        <v>999999</v>
      </c>
      <c r="CS7" s="275">
        <v>999999</v>
      </c>
      <c r="CT7" s="275">
        <v>999999</v>
      </c>
      <c r="CU7" s="275">
        <v>999999</v>
      </c>
      <c r="CV7" s="275">
        <v>999999</v>
      </c>
      <c r="CW7" s="275">
        <v>999999</v>
      </c>
      <c r="CX7" s="275">
        <v>999999</v>
      </c>
      <c r="CY7" s="275">
        <v>999999</v>
      </c>
      <c r="CZ7" s="275">
        <v>999999</v>
      </c>
      <c r="DA7" s="275">
        <v>999999</v>
      </c>
      <c r="DB7" s="275">
        <v>999999</v>
      </c>
      <c r="DC7" s="275">
        <v>999999</v>
      </c>
      <c r="DD7" s="275">
        <v>999999</v>
      </c>
      <c r="DE7" s="275">
        <v>999999</v>
      </c>
      <c r="DF7" s="275">
        <v>999999</v>
      </c>
      <c r="DG7" s="275">
        <v>999999</v>
      </c>
      <c r="DH7" s="275">
        <v>999999</v>
      </c>
      <c r="DI7" s="275">
        <v>999999</v>
      </c>
      <c r="DJ7" s="275">
        <v>999999</v>
      </c>
      <c r="DK7" s="275">
        <v>999999</v>
      </c>
      <c r="DL7" s="275">
        <v>999999</v>
      </c>
      <c r="DM7" s="275">
        <v>999999</v>
      </c>
      <c r="DN7" s="275">
        <v>999999</v>
      </c>
      <c r="DO7" s="275">
        <v>999999</v>
      </c>
      <c r="DP7" s="275">
        <v>999999</v>
      </c>
      <c r="DQ7" s="275">
        <v>999999</v>
      </c>
      <c r="DR7" s="275">
        <v>999999</v>
      </c>
      <c r="DS7" s="275">
        <v>999999</v>
      </c>
      <c r="DT7" s="275">
        <v>999999</v>
      </c>
      <c r="DU7" s="275">
        <v>999999</v>
      </c>
      <c r="DV7" s="275">
        <v>999999</v>
      </c>
      <c r="DW7" s="275">
        <v>999999</v>
      </c>
      <c r="DX7" s="275">
        <v>999999</v>
      </c>
      <c r="DY7" s="275">
        <v>999999</v>
      </c>
      <c r="DZ7" s="275">
        <v>999999</v>
      </c>
      <c r="EA7" s="275">
        <v>999999</v>
      </c>
      <c r="EB7" s="275">
        <v>999999</v>
      </c>
      <c r="EC7" s="275">
        <v>999999</v>
      </c>
      <c r="ED7" s="275">
        <v>999999</v>
      </c>
      <c r="EE7" s="275">
        <v>999999</v>
      </c>
      <c r="EF7" s="275">
        <v>999999</v>
      </c>
      <c r="EG7" s="275">
        <v>999999</v>
      </c>
      <c r="EH7" s="275">
        <v>999999</v>
      </c>
      <c r="EI7" s="275">
        <v>999999</v>
      </c>
      <c r="EJ7" s="275">
        <v>999999</v>
      </c>
      <c r="EK7" s="275">
        <v>999999</v>
      </c>
      <c r="EL7" s="275">
        <v>999999</v>
      </c>
      <c r="EM7" s="275">
        <v>999999</v>
      </c>
      <c r="EN7" s="275">
        <v>999999</v>
      </c>
      <c r="EO7" s="275">
        <v>999999</v>
      </c>
      <c r="EP7" s="275">
        <v>999999</v>
      </c>
      <c r="EQ7" s="275">
        <v>999999</v>
      </c>
      <c r="ER7" s="275">
        <v>999999</v>
      </c>
      <c r="ES7" s="275">
        <v>999999</v>
      </c>
      <c r="ET7" s="275">
        <v>999999</v>
      </c>
      <c r="EU7" s="275">
        <v>999999</v>
      </c>
      <c r="EV7" s="275">
        <v>999999</v>
      </c>
      <c r="EW7" s="275">
        <v>999999</v>
      </c>
      <c r="EX7" s="275">
        <v>999999</v>
      </c>
      <c r="EY7" s="275">
        <v>999999</v>
      </c>
      <c r="EZ7" s="275">
        <v>999999</v>
      </c>
      <c r="FA7" s="275">
        <v>999999</v>
      </c>
      <c r="FB7" s="275">
        <v>999999</v>
      </c>
      <c r="FC7" s="275">
        <v>999999</v>
      </c>
      <c r="FD7" s="275">
        <v>999999</v>
      </c>
      <c r="FE7" s="275">
        <v>999999</v>
      </c>
      <c r="FF7" s="275">
        <v>999999</v>
      </c>
      <c r="FG7" s="275">
        <v>999999</v>
      </c>
      <c r="FH7" s="275">
        <v>999999</v>
      </c>
      <c r="FI7" s="275">
        <v>999999</v>
      </c>
      <c r="FJ7" s="275">
        <v>999999</v>
      </c>
      <c r="FK7" s="275">
        <v>999999</v>
      </c>
      <c r="FL7" s="275">
        <v>999999</v>
      </c>
      <c r="FM7" s="275">
        <v>999999</v>
      </c>
      <c r="FN7" s="275">
        <v>999999</v>
      </c>
      <c r="FO7" s="275">
        <v>999999</v>
      </c>
      <c r="FP7" s="275">
        <v>999999</v>
      </c>
      <c r="FQ7" s="275">
        <v>999999</v>
      </c>
      <c r="FR7" s="275">
        <v>999999</v>
      </c>
      <c r="FS7" s="275">
        <v>999999</v>
      </c>
      <c r="FT7" s="275">
        <v>999999</v>
      </c>
      <c r="FU7" s="275">
        <v>999999</v>
      </c>
      <c r="FV7" s="275">
        <v>999999</v>
      </c>
      <c r="FW7" s="275">
        <v>999999</v>
      </c>
      <c r="FX7" s="275">
        <v>999999</v>
      </c>
      <c r="FY7" s="275">
        <v>999999</v>
      </c>
      <c r="FZ7" s="275">
        <v>999999</v>
      </c>
      <c r="GA7" s="275">
        <v>999999</v>
      </c>
      <c r="GB7" s="275">
        <v>999999</v>
      </c>
      <c r="GC7" s="275">
        <v>999999</v>
      </c>
      <c r="GD7" s="275">
        <v>999999</v>
      </c>
      <c r="GE7" s="275">
        <v>999999</v>
      </c>
      <c r="GF7" s="275">
        <v>999999</v>
      </c>
      <c r="GG7" s="275">
        <v>999999</v>
      </c>
      <c r="GH7" s="275">
        <v>999999</v>
      </c>
      <c r="GI7" s="275">
        <v>999999</v>
      </c>
      <c r="GJ7" s="275">
        <v>999999</v>
      </c>
      <c r="GK7" s="275">
        <v>999999</v>
      </c>
      <c r="GL7" s="275">
        <v>999999</v>
      </c>
      <c r="GM7" s="275">
        <v>999999</v>
      </c>
      <c r="GN7" s="275">
        <v>999999</v>
      </c>
    </row>
    <row r="8" spans="1:197" ht="83" customHeight="1" x14ac:dyDescent="0.15">
      <c r="A8" s="218">
        <v>2</v>
      </c>
      <c r="B8" s="216" t="str" cm="1">
        <f t="array" aca="1" ref="B8" ca="1">IF(ISNUMBER(FIND(","&amp;A8&amp;",",INDIRECT("E"&amp;$B$2))),"yes","no")</f>
        <v>yes</v>
      </c>
      <c r="C8" s="205">
        <f t="shared" ca="1" si="3"/>
        <v>99999</v>
      </c>
      <c r="D8" s="204">
        <v>2</v>
      </c>
      <c r="E8" s="206" t="str">
        <f t="shared" ref="E8" si="16">IF(D8=0,"0,",CONCATENATE(E7,H7&amp;","))</f>
        <v>0,15,22,</v>
      </c>
      <c r="F8" s="207" t="str">
        <f t="shared" ref="F8" si="17">IF(D8=0,B5,IF(A8&lt;=$B$4,SUBSTITUTE(F7,","&amp;H7&amp;",",",",1),"Enter 0 (zero) in blue-filled cell "&amp;"H"&amp;ROW()&amp;" and STOP"))</f>
        <v>,1,2,3,4,5,6,7,8,9,10,11,12,13,14,16,17,18,19,20,21,23,24,25,26,27,28,29,30,31,32,</v>
      </c>
      <c r="G8" s="208">
        <v>1</v>
      </c>
      <c r="H8" s="276">
        <v>21</v>
      </c>
      <c r="I8" s="210">
        <f t="shared" ref="I8" ca="1" si="18">IF(ISNUMBER(G8),IF(D8=0,OFFSET(P8,0,H8),IF(N8=N7,OFFSET($O$5,MIN(H7,H8)+1,MAX(H7,H8)+1), OFFSET($P$6,0,H7)+OFFSET($P$6,0,H8)    )),"-")</f>
        <v>0.56999999999999995</v>
      </c>
      <c r="J8" s="211">
        <f t="shared" ref="J8" ca="1" si="19">IF(D8=0,+I8,IF(ISNUMBER(J7+I8),+J7+I8,"-"))</f>
        <v>1.6600000000000001</v>
      </c>
      <c r="K8" s="297" t="str">
        <f t="shared" ref="K8" si="20">IF(H7=H8,IF(LEN(F8)=1,"Enter 0 in cell "&amp;"H"&amp;ROW()&amp;" and STOP",IF(ROW()=$B$2,"Enter "&amp;MATCH(MIN($C$7:$C$55),$C$7:$C$55,0)&amp;" in cell "&amp;"H"&amp;ROW()&amp;". "&amp;"The min distance increment is "&amp;MIN($C$7:$C$55),"")),"")</f>
        <v/>
      </c>
      <c r="L8" s="286">
        <f ca="1">IF(ISNUMBER(D8)=FALSE,"",IF(D8=$B$4, 0,OFFSET('VRP Model'!$A$5,H8,0)  ))</f>
        <v>1.25</v>
      </c>
      <c r="M8" s="213">
        <f ca="1">IF(ISBLANK(H8),"",IF(ROW()&lt;&gt;6,   IF(M7+L8&lt;='VRP Model'!$L$2,M7+L8,L8),  L8)        )</f>
        <v>3.75</v>
      </c>
      <c r="N8" s="214">
        <f t="shared" ref="N8" ca="1" si="21">IF(G8=0,1,IF(ISNUMBER(D8),IF(M8&gt;=M7,N7,N7+1),""))</f>
        <v>1</v>
      </c>
      <c r="O8" s="222">
        <v>2</v>
      </c>
      <c r="P8" s="282"/>
      <c r="Q8" s="282"/>
      <c r="R8" s="282" t="str">
        <f>'VRP Model'!O8</f>
        <v>-</v>
      </c>
      <c r="S8" s="282">
        <f>'VRP Model'!P8</f>
        <v>1.19</v>
      </c>
      <c r="T8" s="282">
        <f>'VRP Model'!Q8</f>
        <v>3.18</v>
      </c>
      <c r="U8" s="282">
        <f>'VRP Model'!R8</f>
        <v>1.95</v>
      </c>
      <c r="V8" s="282">
        <f>'VRP Model'!S8</f>
        <v>15.46</v>
      </c>
      <c r="W8" s="282">
        <f>'VRP Model'!T8</f>
        <v>4.0199999999999996</v>
      </c>
      <c r="X8" s="282">
        <f>'VRP Model'!U8</f>
        <v>1.84</v>
      </c>
      <c r="Y8" s="282">
        <f>'VRP Model'!V8</f>
        <v>2.38</v>
      </c>
      <c r="Z8" s="282">
        <f>'VRP Model'!W8</f>
        <v>2.2200000000000002</v>
      </c>
      <c r="AA8" s="282">
        <f>'VRP Model'!X8</f>
        <v>1.75</v>
      </c>
      <c r="AB8" s="282">
        <f>'VRP Model'!Y8</f>
        <v>4.0999999999999996</v>
      </c>
      <c r="AC8" s="282">
        <f>'VRP Model'!Z8</f>
        <v>2.04</v>
      </c>
      <c r="AD8" s="282">
        <f>'VRP Model'!AA8</f>
        <v>6.26</v>
      </c>
      <c r="AE8" s="282">
        <f>'VRP Model'!AB8</f>
        <v>3.72</v>
      </c>
      <c r="AF8" s="282">
        <f>'VRP Model'!AC8</f>
        <v>17.61</v>
      </c>
      <c r="AG8" s="282">
        <f>'VRP Model'!AD8</f>
        <v>14.15</v>
      </c>
      <c r="AH8" s="282">
        <f>'VRP Model'!AE8</f>
        <v>19.989999999999998</v>
      </c>
      <c r="AI8" s="282">
        <f>'VRP Model'!AF8</f>
        <v>0.67</v>
      </c>
      <c r="AJ8" s="282">
        <f>'VRP Model'!AG8</f>
        <v>3.84</v>
      </c>
      <c r="AK8" s="282">
        <f>'VRP Model'!AH8</f>
        <v>3.9</v>
      </c>
      <c r="AL8" s="282">
        <f>'VRP Model'!AI8</f>
        <v>3.33</v>
      </c>
      <c r="AM8" s="282">
        <f>'VRP Model'!AJ8</f>
        <v>3.6</v>
      </c>
      <c r="AN8" s="282">
        <f>'VRP Model'!AK8</f>
        <v>2.11</v>
      </c>
      <c r="AO8" s="282">
        <f>'VRP Model'!AL8</f>
        <v>1.99</v>
      </c>
      <c r="AP8" s="282">
        <f>'VRP Model'!AM8</f>
        <v>2.97</v>
      </c>
      <c r="AQ8" s="282">
        <f>'VRP Model'!AN8</f>
        <v>1.39</v>
      </c>
      <c r="AR8" s="282">
        <f>'VRP Model'!AO8</f>
        <v>7.15</v>
      </c>
      <c r="AS8" s="282">
        <f>'VRP Model'!AP8</f>
        <v>11.51</v>
      </c>
      <c r="AT8" s="282">
        <f>'VRP Model'!AQ8</f>
        <v>6.69</v>
      </c>
      <c r="AU8" s="282">
        <f>'VRP Model'!AR8</f>
        <v>1.56</v>
      </c>
      <c r="AV8" s="291">
        <f>'VRP Model'!AS8</f>
        <v>5.68</v>
      </c>
      <c r="AW8" s="275">
        <v>999999</v>
      </c>
      <c r="AX8" s="275">
        <v>999999</v>
      </c>
      <c r="AY8" s="275">
        <v>999999</v>
      </c>
      <c r="AZ8" s="275">
        <v>999999</v>
      </c>
      <c r="BA8" s="275">
        <v>999999</v>
      </c>
      <c r="BB8" s="275">
        <v>999999</v>
      </c>
      <c r="BC8" s="275">
        <v>999999</v>
      </c>
      <c r="BD8" s="275">
        <v>999999</v>
      </c>
      <c r="BE8" s="275">
        <v>999999</v>
      </c>
      <c r="BF8" s="275">
        <v>999999</v>
      </c>
      <c r="BG8" s="275">
        <v>999999</v>
      </c>
      <c r="BH8" s="275">
        <v>999999</v>
      </c>
      <c r="BI8" s="275">
        <v>999999</v>
      </c>
      <c r="BJ8" s="275">
        <v>999999</v>
      </c>
      <c r="BK8" s="275">
        <v>999999</v>
      </c>
      <c r="BL8" s="275">
        <v>999999</v>
      </c>
      <c r="BM8" s="275">
        <v>999999</v>
      </c>
      <c r="BN8" s="275">
        <v>999999</v>
      </c>
      <c r="BO8" s="275">
        <v>999999</v>
      </c>
      <c r="BP8" s="275">
        <v>999999</v>
      </c>
      <c r="BQ8" s="275">
        <v>999999</v>
      </c>
      <c r="BR8" s="275">
        <v>999999</v>
      </c>
      <c r="BS8" s="275">
        <v>999999</v>
      </c>
      <c r="BT8" s="275">
        <v>999999</v>
      </c>
      <c r="BU8" s="275">
        <v>999999</v>
      </c>
      <c r="BV8" s="275">
        <v>999999</v>
      </c>
      <c r="BW8" s="275">
        <v>999999</v>
      </c>
      <c r="BX8" s="275">
        <v>999999</v>
      </c>
      <c r="BY8" s="275">
        <v>999999</v>
      </c>
      <c r="BZ8" s="275">
        <v>999999</v>
      </c>
      <c r="CA8" s="275">
        <v>999999</v>
      </c>
      <c r="CB8" s="275">
        <v>999999</v>
      </c>
      <c r="CC8" s="275">
        <v>999999</v>
      </c>
      <c r="CD8" s="275">
        <v>999999</v>
      </c>
      <c r="CE8" s="275">
        <v>999999</v>
      </c>
      <c r="CF8" s="275">
        <v>999999</v>
      </c>
      <c r="CG8" s="275">
        <v>999999</v>
      </c>
      <c r="CH8" s="275">
        <v>999999</v>
      </c>
      <c r="CI8" s="275">
        <v>999999</v>
      </c>
      <c r="CJ8" s="275">
        <v>999999</v>
      </c>
      <c r="CK8" s="275">
        <v>999999</v>
      </c>
      <c r="CL8" s="275">
        <v>999999</v>
      </c>
      <c r="CM8" s="275">
        <v>999999</v>
      </c>
      <c r="CN8" s="275">
        <v>999999</v>
      </c>
      <c r="CO8" s="275">
        <v>999999</v>
      </c>
      <c r="CP8" s="275">
        <v>999999</v>
      </c>
      <c r="CQ8" s="275">
        <v>999999</v>
      </c>
      <c r="CR8" s="275">
        <v>999999</v>
      </c>
      <c r="CS8" s="275">
        <v>999999</v>
      </c>
      <c r="CT8" s="275">
        <v>999999</v>
      </c>
      <c r="CU8" s="275">
        <v>999999</v>
      </c>
      <c r="CV8" s="275">
        <v>999999</v>
      </c>
      <c r="CW8" s="275">
        <v>999999</v>
      </c>
      <c r="CX8" s="275">
        <v>999999</v>
      </c>
      <c r="CY8" s="275">
        <v>999999</v>
      </c>
      <c r="CZ8" s="275">
        <v>999999</v>
      </c>
      <c r="DA8" s="275">
        <v>999999</v>
      </c>
      <c r="DB8" s="275">
        <v>999999</v>
      </c>
      <c r="DC8" s="275">
        <v>999999</v>
      </c>
      <c r="DD8" s="275">
        <v>999999</v>
      </c>
      <c r="DE8" s="275">
        <v>999999</v>
      </c>
      <c r="DF8" s="275">
        <v>999999</v>
      </c>
      <c r="DG8" s="275">
        <v>999999</v>
      </c>
      <c r="DH8" s="275">
        <v>999999</v>
      </c>
      <c r="DI8" s="275">
        <v>999999</v>
      </c>
      <c r="DJ8" s="275">
        <v>999999</v>
      </c>
      <c r="DK8" s="275">
        <v>999999</v>
      </c>
      <c r="DL8" s="275">
        <v>999999</v>
      </c>
      <c r="DM8" s="275">
        <v>999999</v>
      </c>
      <c r="DN8" s="275">
        <v>999999</v>
      </c>
      <c r="DO8" s="275">
        <v>999999</v>
      </c>
      <c r="DP8" s="275">
        <v>999999</v>
      </c>
      <c r="DQ8" s="275">
        <v>999999</v>
      </c>
      <c r="DR8" s="275">
        <v>999999</v>
      </c>
      <c r="DS8" s="275">
        <v>999999</v>
      </c>
      <c r="DT8" s="275">
        <v>999999</v>
      </c>
      <c r="DU8" s="275">
        <v>999999</v>
      </c>
      <c r="DV8" s="275">
        <v>999999</v>
      </c>
      <c r="DW8" s="275">
        <v>999999</v>
      </c>
      <c r="DX8" s="275">
        <v>999999</v>
      </c>
      <c r="DY8" s="275">
        <v>999999</v>
      </c>
      <c r="DZ8" s="275">
        <v>999999</v>
      </c>
      <c r="EA8" s="275">
        <v>999999</v>
      </c>
      <c r="EB8" s="275">
        <v>999999</v>
      </c>
      <c r="EC8" s="275">
        <v>999999</v>
      </c>
      <c r="ED8" s="275">
        <v>999999</v>
      </c>
      <c r="EE8" s="275">
        <v>999999</v>
      </c>
      <c r="EF8" s="275">
        <v>999999</v>
      </c>
      <c r="EG8" s="275">
        <v>999999</v>
      </c>
      <c r="EH8" s="275">
        <v>999999</v>
      </c>
      <c r="EI8" s="275">
        <v>999999</v>
      </c>
      <c r="EJ8" s="275">
        <v>999999</v>
      </c>
      <c r="EK8" s="275">
        <v>999999</v>
      </c>
      <c r="EL8" s="275">
        <v>999999</v>
      </c>
      <c r="EM8" s="275">
        <v>999999</v>
      </c>
      <c r="EN8" s="275">
        <v>999999</v>
      </c>
      <c r="EO8" s="275">
        <v>999999</v>
      </c>
      <c r="EP8" s="275">
        <v>999999</v>
      </c>
      <c r="EQ8" s="275">
        <v>999999</v>
      </c>
      <c r="ER8" s="275">
        <v>999999</v>
      </c>
      <c r="ES8" s="275">
        <v>999999</v>
      </c>
      <c r="ET8" s="275">
        <v>999999</v>
      </c>
      <c r="EU8" s="275">
        <v>999999</v>
      </c>
      <c r="EV8" s="275">
        <v>999999</v>
      </c>
      <c r="EW8" s="275">
        <v>999999</v>
      </c>
      <c r="EX8" s="275">
        <v>999999</v>
      </c>
      <c r="EY8" s="275">
        <v>999999</v>
      </c>
      <c r="EZ8" s="275">
        <v>999999</v>
      </c>
      <c r="FA8" s="275">
        <v>999999</v>
      </c>
      <c r="FB8" s="275">
        <v>999999</v>
      </c>
      <c r="FC8" s="275">
        <v>999999</v>
      </c>
      <c r="FD8" s="275">
        <v>999999</v>
      </c>
      <c r="FE8" s="275">
        <v>999999</v>
      </c>
      <c r="FF8" s="275">
        <v>999999</v>
      </c>
      <c r="FG8" s="275">
        <v>999999</v>
      </c>
      <c r="FH8" s="275">
        <v>999999</v>
      </c>
      <c r="FI8" s="275">
        <v>999999</v>
      </c>
      <c r="FJ8" s="275">
        <v>999999</v>
      </c>
      <c r="FK8" s="275">
        <v>999999</v>
      </c>
      <c r="FL8" s="275">
        <v>999999</v>
      </c>
      <c r="FM8" s="275">
        <v>999999</v>
      </c>
      <c r="FN8" s="275">
        <v>999999</v>
      </c>
      <c r="FO8" s="275">
        <v>999999</v>
      </c>
      <c r="FP8" s="275">
        <v>999999</v>
      </c>
      <c r="FQ8" s="275">
        <v>999999</v>
      </c>
      <c r="FR8" s="275">
        <v>999999</v>
      </c>
      <c r="FS8" s="275">
        <v>999999</v>
      </c>
      <c r="FT8" s="275">
        <v>999999</v>
      </c>
      <c r="FU8" s="275">
        <v>999999</v>
      </c>
      <c r="FV8" s="275">
        <v>999999</v>
      </c>
      <c r="FW8" s="275">
        <v>999999</v>
      </c>
      <c r="FX8" s="275">
        <v>999999</v>
      </c>
      <c r="FY8" s="275">
        <v>999999</v>
      </c>
      <c r="FZ8" s="275">
        <v>999999</v>
      </c>
      <c r="GA8" s="275">
        <v>999999</v>
      </c>
      <c r="GB8" s="275">
        <v>999999</v>
      </c>
      <c r="GC8" s="275">
        <v>999999</v>
      </c>
      <c r="GD8" s="275">
        <v>999999</v>
      </c>
      <c r="GE8" s="275">
        <v>999999</v>
      </c>
      <c r="GF8" s="275">
        <v>999999</v>
      </c>
      <c r="GG8" s="275">
        <v>999999</v>
      </c>
      <c r="GH8" s="275">
        <v>999999</v>
      </c>
      <c r="GI8" s="275">
        <v>999999</v>
      </c>
      <c r="GJ8" s="275">
        <v>999999</v>
      </c>
      <c r="GK8" s="275">
        <v>999999</v>
      </c>
      <c r="GL8" s="275">
        <v>999999</v>
      </c>
      <c r="GM8" s="275">
        <v>999999</v>
      </c>
      <c r="GN8" s="275">
        <v>999999</v>
      </c>
    </row>
    <row r="9" spans="1:197" ht="84" customHeight="1" x14ac:dyDescent="0.15">
      <c r="A9" s="218">
        <v>3</v>
      </c>
      <c r="B9" s="216" t="str" cm="1">
        <f t="array" aca="1" ref="B9" ca="1">IF(ISNUMBER(FIND(","&amp;A9&amp;",",INDIRECT("E"&amp;$B$2))),"yes","no")</f>
        <v>yes</v>
      </c>
      <c r="C9" s="205">
        <f t="shared" ca="1" si="3"/>
        <v>99999</v>
      </c>
      <c r="D9" s="204">
        <v>3</v>
      </c>
      <c r="E9" s="206" t="str">
        <f t="shared" ref="E9" si="22">IF(D9=0,"0,",CONCATENATE(E8,H8&amp;","))</f>
        <v>0,15,22,21,</v>
      </c>
      <c r="F9" s="207" t="str">
        <f t="shared" ref="F9" si="23">IF(D9=0,B6,IF(A9&lt;=$B$4,SUBSTITUTE(F8,","&amp;H8&amp;",",",",1),"Enter 0 (zero) in blue-filled cell "&amp;"H"&amp;ROW()&amp;" and STOP"))</f>
        <v>,1,2,3,4,5,6,7,8,9,10,11,12,13,14,16,17,18,19,20,23,24,25,26,27,28,29,30,31,32,</v>
      </c>
      <c r="G9" s="208">
        <v>1</v>
      </c>
      <c r="H9" s="276">
        <v>23</v>
      </c>
      <c r="I9" s="210">
        <f t="shared" ref="I9" ca="1" si="24">IF(ISNUMBER(G9),IF(D9=0,OFFSET(P9,0,H9),IF(N9=N8,OFFSET($O$5,MIN(H8,H9)+1,MAX(H8,H9)+1), OFFSET($P$6,0,H8)+OFFSET($P$6,0,H9)    )),"-")</f>
        <v>0.88</v>
      </c>
      <c r="J9" s="211">
        <f t="shared" ref="J9" ca="1" si="25">IF(D9=0,+I9,IF(ISNUMBER(J8+I9),+J8+I9,"-"))</f>
        <v>2.54</v>
      </c>
      <c r="K9" s="297" t="str">
        <f t="shared" ref="K9" si="26">IF(H8=H9,IF(LEN(F9)=1,"Enter 0 in cell "&amp;"H"&amp;ROW()&amp;" and STOP",IF(ROW()=$B$2,"Enter "&amp;MATCH(MIN($C$7:$C$55),$C$7:$C$55,0)&amp;" in cell "&amp;"H"&amp;ROW()&amp;". "&amp;"The min distance increment is "&amp;MIN($C$7:$C$55),"")),"")</f>
        <v/>
      </c>
      <c r="L9" s="286">
        <f ca="1">IF(ISNUMBER(D9)=FALSE,"",IF(D9=$B$4, 0,OFFSET('VRP Model'!$A$5,H9,0)  ))</f>
        <v>1.25</v>
      </c>
      <c r="M9" s="213">
        <f ca="1">IF(ISBLANK(H9),"",IF(ROW()&lt;&gt;6,   IF(M8+L9&lt;='VRP Model'!$L$2,M8+L9,L9),  L9)        )</f>
        <v>5</v>
      </c>
      <c r="N9" s="214">
        <f t="shared" ref="N9" ca="1" si="27">IF(G9=0,1,IF(ISNUMBER(D9),IF(M9&gt;=M8,N8,N8+1),""))</f>
        <v>1</v>
      </c>
      <c r="O9" s="222">
        <v>3</v>
      </c>
      <c r="P9" s="282"/>
      <c r="Q9" s="282"/>
      <c r="R9" s="282"/>
      <c r="S9" s="282" t="str">
        <f>'VRP Model'!P9</f>
        <v>-</v>
      </c>
      <c r="T9" s="282">
        <f>'VRP Model'!Q9</f>
        <v>4.22</v>
      </c>
      <c r="U9" s="282">
        <f>'VRP Model'!R9</f>
        <v>0.84</v>
      </c>
      <c r="V9" s="282">
        <f>'VRP Model'!S9</f>
        <v>14.4</v>
      </c>
      <c r="W9" s="282">
        <f>'VRP Model'!T9</f>
        <v>4.3899999999999997</v>
      </c>
      <c r="X9" s="282">
        <f>'VRP Model'!U9</f>
        <v>0.73</v>
      </c>
      <c r="Y9" s="282">
        <f>'VRP Model'!V9</f>
        <v>1.27</v>
      </c>
      <c r="Z9" s="282">
        <f>'VRP Model'!W9</f>
        <v>1.1200000000000001</v>
      </c>
      <c r="AA9" s="282">
        <f>'VRP Model'!X9</f>
        <v>0.67</v>
      </c>
      <c r="AB9" s="282">
        <f>'VRP Model'!Y9</f>
        <v>5.15</v>
      </c>
      <c r="AC9" s="282">
        <f>'VRP Model'!Z9</f>
        <v>0.93</v>
      </c>
      <c r="AD9" s="282">
        <f>'VRP Model'!AA9</f>
        <v>6.49</v>
      </c>
      <c r="AE9" s="282">
        <f>'VRP Model'!AB9</f>
        <v>3.89</v>
      </c>
      <c r="AF9" s="282">
        <f>'VRP Model'!AC9</f>
        <v>18.059999999999999</v>
      </c>
      <c r="AG9" s="282">
        <f>'VRP Model'!AD9</f>
        <v>14.6</v>
      </c>
      <c r="AH9" s="282">
        <f>'VRP Model'!AE9</f>
        <v>20.440000000000001</v>
      </c>
      <c r="AI9" s="282">
        <f>'VRP Model'!AF9</f>
        <v>1.71</v>
      </c>
      <c r="AJ9" s="282">
        <f>'VRP Model'!AG9</f>
        <v>4.91</v>
      </c>
      <c r="AK9" s="282">
        <f>'VRP Model'!AH9</f>
        <v>4.0599999999999996</v>
      </c>
      <c r="AL9" s="282">
        <f>'VRP Model'!AI9</f>
        <v>3.5</v>
      </c>
      <c r="AM9" s="282">
        <f>'VRP Model'!AJ9</f>
        <v>3.47</v>
      </c>
      <c r="AN9" s="282">
        <f>'VRP Model'!AK9</f>
        <v>1</v>
      </c>
      <c r="AO9" s="282">
        <f>'VRP Model'!AL9</f>
        <v>0.88</v>
      </c>
      <c r="AP9" s="282">
        <f>'VRP Model'!AM9</f>
        <v>4.0199999999999996</v>
      </c>
      <c r="AQ9" s="282">
        <f>'VRP Model'!AN9</f>
        <v>2.4300000000000002</v>
      </c>
      <c r="AR9" s="282">
        <f>'VRP Model'!AO9</f>
        <v>7.38</v>
      </c>
      <c r="AS9" s="282">
        <f>'VRP Model'!AP9</f>
        <v>10.4</v>
      </c>
      <c r="AT9" s="282">
        <f>'VRP Model'!AQ9</f>
        <v>6.92</v>
      </c>
      <c r="AU9" s="282">
        <f>'VRP Model'!AR9</f>
        <v>0.45</v>
      </c>
      <c r="AV9" s="291">
        <f>'VRP Model'!AS9</f>
        <v>6.63</v>
      </c>
      <c r="AW9" s="275">
        <v>999999</v>
      </c>
      <c r="AX9" s="275">
        <v>999999</v>
      </c>
      <c r="AY9" s="275">
        <v>999999</v>
      </c>
      <c r="AZ9" s="275">
        <v>999999</v>
      </c>
      <c r="BA9" s="275">
        <v>999999</v>
      </c>
      <c r="BB9" s="275">
        <v>999999</v>
      </c>
      <c r="BC9" s="275">
        <v>999999</v>
      </c>
      <c r="BD9" s="275">
        <v>999999</v>
      </c>
      <c r="BE9" s="275">
        <v>999999</v>
      </c>
      <c r="BF9" s="275">
        <v>999999</v>
      </c>
      <c r="BG9" s="275">
        <v>999999</v>
      </c>
      <c r="BH9" s="275">
        <v>999999</v>
      </c>
      <c r="BI9" s="275">
        <v>999999</v>
      </c>
      <c r="BJ9" s="275">
        <v>999999</v>
      </c>
      <c r="BK9" s="275">
        <v>999999</v>
      </c>
      <c r="BL9" s="275">
        <v>999999</v>
      </c>
      <c r="BM9" s="275">
        <v>999999</v>
      </c>
      <c r="BN9" s="275">
        <v>999999</v>
      </c>
      <c r="BO9" s="275">
        <v>999999</v>
      </c>
      <c r="BP9" s="275">
        <v>999999</v>
      </c>
      <c r="BQ9" s="275">
        <v>999999</v>
      </c>
      <c r="BR9" s="275">
        <v>999999</v>
      </c>
      <c r="BS9" s="275">
        <v>999999</v>
      </c>
      <c r="BT9" s="275">
        <v>999999</v>
      </c>
      <c r="BU9" s="275">
        <v>999999</v>
      </c>
      <c r="BV9" s="275">
        <v>999999</v>
      </c>
      <c r="BW9" s="275">
        <v>999999</v>
      </c>
      <c r="BX9" s="275">
        <v>999999</v>
      </c>
      <c r="BY9" s="275">
        <v>999999</v>
      </c>
      <c r="BZ9" s="275">
        <v>999999</v>
      </c>
      <c r="CA9" s="275">
        <v>999999</v>
      </c>
      <c r="CB9" s="275">
        <v>999999</v>
      </c>
      <c r="CC9" s="275">
        <v>999999</v>
      </c>
      <c r="CD9" s="275">
        <v>999999</v>
      </c>
      <c r="CE9" s="275">
        <v>999999</v>
      </c>
      <c r="CF9" s="275">
        <v>999999</v>
      </c>
      <c r="CG9" s="275">
        <v>999999</v>
      </c>
      <c r="CH9" s="275">
        <v>999999</v>
      </c>
      <c r="CI9" s="275">
        <v>999999</v>
      </c>
      <c r="CJ9" s="275">
        <v>999999</v>
      </c>
      <c r="CK9" s="275">
        <v>999999</v>
      </c>
      <c r="CL9" s="275">
        <v>999999</v>
      </c>
      <c r="CM9" s="275">
        <v>999999</v>
      </c>
      <c r="CN9" s="275">
        <v>999999</v>
      </c>
      <c r="CO9" s="275">
        <v>999999</v>
      </c>
      <c r="CP9" s="275">
        <v>999999</v>
      </c>
      <c r="CQ9" s="275">
        <v>999999</v>
      </c>
      <c r="CR9" s="275">
        <v>999999</v>
      </c>
      <c r="CS9" s="275">
        <v>999999</v>
      </c>
      <c r="CT9" s="275">
        <v>999999</v>
      </c>
      <c r="CU9" s="275">
        <v>999999</v>
      </c>
      <c r="CV9" s="275">
        <v>999999</v>
      </c>
      <c r="CW9" s="275">
        <v>999999</v>
      </c>
      <c r="CX9" s="275">
        <v>999999</v>
      </c>
      <c r="CY9" s="275">
        <v>999999</v>
      </c>
      <c r="CZ9" s="275">
        <v>999999</v>
      </c>
      <c r="DA9" s="275">
        <v>999999</v>
      </c>
      <c r="DB9" s="275">
        <v>999999</v>
      </c>
      <c r="DC9" s="275">
        <v>999999</v>
      </c>
      <c r="DD9" s="275">
        <v>999999</v>
      </c>
      <c r="DE9" s="275">
        <v>999999</v>
      </c>
      <c r="DF9" s="275">
        <v>999999</v>
      </c>
      <c r="DG9" s="275">
        <v>999999</v>
      </c>
      <c r="DH9" s="275">
        <v>999999</v>
      </c>
      <c r="DI9" s="275">
        <v>999999</v>
      </c>
      <c r="DJ9" s="275">
        <v>999999</v>
      </c>
      <c r="DK9" s="275">
        <v>999999</v>
      </c>
      <c r="DL9" s="275">
        <v>999999</v>
      </c>
      <c r="DM9" s="275">
        <v>999999</v>
      </c>
      <c r="DN9" s="275">
        <v>999999</v>
      </c>
      <c r="DO9" s="275">
        <v>999999</v>
      </c>
      <c r="DP9" s="275">
        <v>999999</v>
      </c>
      <c r="DQ9" s="275">
        <v>999999</v>
      </c>
      <c r="DR9" s="275">
        <v>999999</v>
      </c>
      <c r="DS9" s="275">
        <v>999999</v>
      </c>
      <c r="DT9" s="275">
        <v>999999</v>
      </c>
      <c r="DU9" s="275">
        <v>999999</v>
      </c>
      <c r="DV9" s="275">
        <v>999999</v>
      </c>
      <c r="DW9" s="275">
        <v>999999</v>
      </c>
      <c r="DX9" s="275">
        <v>999999</v>
      </c>
      <c r="DY9" s="275">
        <v>999999</v>
      </c>
      <c r="DZ9" s="275">
        <v>999999</v>
      </c>
      <c r="EA9" s="275">
        <v>999999</v>
      </c>
      <c r="EB9" s="275">
        <v>999999</v>
      </c>
      <c r="EC9" s="275">
        <v>999999</v>
      </c>
      <c r="ED9" s="275">
        <v>999999</v>
      </c>
      <c r="EE9" s="275">
        <v>999999</v>
      </c>
      <c r="EF9" s="275">
        <v>999999</v>
      </c>
      <c r="EG9" s="275">
        <v>999999</v>
      </c>
      <c r="EH9" s="275">
        <v>999999</v>
      </c>
      <c r="EI9" s="275">
        <v>999999</v>
      </c>
      <c r="EJ9" s="275">
        <v>999999</v>
      </c>
      <c r="EK9" s="275">
        <v>999999</v>
      </c>
      <c r="EL9" s="275">
        <v>999999</v>
      </c>
      <c r="EM9" s="275">
        <v>999999</v>
      </c>
      <c r="EN9" s="275">
        <v>999999</v>
      </c>
      <c r="EO9" s="275">
        <v>999999</v>
      </c>
      <c r="EP9" s="275">
        <v>999999</v>
      </c>
      <c r="EQ9" s="275">
        <v>999999</v>
      </c>
      <c r="ER9" s="275">
        <v>999999</v>
      </c>
      <c r="ES9" s="275">
        <v>999999</v>
      </c>
      <c r="ET9" s="275">
        <v>999999</v>
      </c>
      <c r="EU9" s="275">
        <v>999999</v>
      </c>
      <c r="EV9" s="275">
        <v>999999</v>
      </c>
      <c r="EW9" s="275">
        <v>999999</v>
      </c>
      <c r="EX9" s="275">
        <v>999999</v>
      </c>
      <c r="EY9" s="275">
        <v>999999</v>
      </c>
      <c r="EZ9" s="275">
        <v>999999</v>
      </c>
      <c r="FA9" s="275">
        <v>999999</v>
      </c>
      <c r="FB9" s="275">
        <v>999999</v>
      </c>
      <c r="FC9" s="275">
        <v>999999</v>
      </c>
      <c r="FD9" s="275">
        <v>999999</v>
      </c>
      <c r="FE9" s="275">
        <v>999999</v>
      </c>
      <c r="FF9" s="275">
        <v>999999</v>
      </c>
      <c r="FG9" s="275">
        <v>999999</v>
      </c>
      <c r="FH9" s="275">
        <v>999999</v>
      </c>
      <c r="FI9" s="275">
        <v>999999</v>
      </c>
      <c r="FJ9" s="275">
        <v>999999</v>
      </c>
      <c r="FK9" s="275">
        <v>999999</v>
      </c>
      <c r="FL9" s="275">
        <v>999999</v>
      </c>
      <c r="FM9" s="275">
        <v>999999</v>
      </c>
      <c r="FN9" s="275">
        <v>999999</v>
      </c>
      <c r="FO9" s="275">
        <v>999999</v>
      </c>
      <c r="FP9" s="275">
        <v>999999</v>
      </c>
      <c r="FQ9" s="275">
        <v>999999</v>
      </c>
      <c r="FR9" s="275">
        <v>999999</v>
      </c>
      <c r="FS9" s="275">
        <v>999999</v>
      </c>
      <c r="FT9" s="275">
        <v>999999</v>
      </c>
      <c r="FU9" s="275">
        <v>999999</v>
      </c>
      <c r="FV9" s="275">
        <v>999999</v>
      </c>
      <c r="FW9" s="275">
        <v>999999</v>
      </c>
      <c r="FX9" s="275">
        <v>999999</v>
      </c>
      <c r="FY9" s="275">
        <v>999999</v>
      </c>
      <c r="FZ9" s="275">
        <v>999999</v>
      </c>
      <c r="GA9" s="275">
        <v>999999</v>
      </c>
      <c r="GB9" s="275">
        <v>999999</v>
      </c>
      <c r="GC9" s="275">
        <v>999999</v>
      </c>
      <c r="GD9" s="275">
        <v>999999</v>
      </c>
      <c r="GE9" s="275">
        <v>999999</v>
      </c>
      <c r="GF9" s="275">
        <v>999999</v>
      </c>
      <c r="GG9" s="275">
        <v>999999</v>
      </c>
      <c r="GH9" s="275">
        <v>999999</v>
      </c>
      <c r="GI9" s="275">
        <v>999999</v>
      </c>
      <c r="GJ9" s="275">
        <v>999999</v>
      </c>
      <c r="GK9" s="275">
        <v>999999</v>
      </c>
      <c r="GL9" s="275">
        <v>999999</v>
      </c>
      <c r="GM9" s="275">
        <v>999999</v>
      </c>
      <c r="GN9" s="275">
        <v>999999</v>
      </c>
    </row>
    <row r="10" spans="1:197" ht="85" customHeight="1" x14ac:dyDescent="0.15">
      <c r="A10" s="218">
        <v>4</v>
      </c>
      <c r="B10" s="216" t="str" cm="1">
        <f t="array" aca="1" ref="B10" ca="1">IF(ISNUMBER(FIND(","&amp;A10&amp;",",INDIRECT("E"&amp;$B$2))),"yes","no")</f>
        <v>yes</v>
      </c>
      <c r="C10" s="205">
        <f t="shared" ca="1" si="3"/>
        <v>99999</v>
      </c>
      <c r="D10" s="204">
        <v>4</v>
      </c>
      <c r="E10" s="206" t="str">
        <f t="shared" ref="E10" si="28">IF(D10=0,"0,",CONCATENATE(E9,H9&amp;","))</f>
        <v>0,15,22,21,23,</v>
      </c>
      <c r="F10" s="207" t="str">
        <f t="shared" ref="F10" si="29">IF(D10=0,B7,IF(A10&lt;=$B$4,SUBSTITUTE(F9,","&amp;H9&amp;",",",",1),"Enter 0 (zero) in blue-filled cell "&amp;"H"&amp;ROW()&amp;" and STOP"))</f>
        <v>,1,2,3,4,5,6,7,8,9,10,11,12,13,14,16,17,18,19,20,24,25,26,27,28,29,30,31,32,</v>
      </c>
      <c r="G10" s="208">
        <v>1</v>
      </c>
      <c r="H10" s="276">
        <v>14</v>
      </c>
      <c r="I10" s="210">
        <f t="shared" ref="I10" ca="1" si="30">IF(ISNUMBER(G10),IF(D10=0,OFFSET(P10,0,H10),IF(N10=N9,OFFSET($O$5,MIN(H9,H10)+1,MAX(H9,H10)+1), OFFSET($P$6,0,H9)+OFFSET($P$6,0,H10)    )),"-")</f>
        <v>2.67</v>
      </c>
      <c r="J10" s="211">
        <f t="shared" ref="J10" ca="1" si="31">IF(D10=0,+I10,IF(ISNUMBER(J9+I10),+J9+I10,"-"))</f>
        <v>5.21</v>
      </c>
      <c r="K10" s="297" t="str">
        <f t="shared" ref="K10" si="32">IF(H9=H10,IF(LEN(F10)=1,"Enter 0 in cell "&amp;"H"&amp;ROW()&amp;" and STOP",IF(ROW()=$B$2,"Enter "&amp;MATCH(MIN($C$7:$C$55),$C$7:$C$55,0)&amp;" in cell "&amp;"H"&amp;ROW()&amp;". "&amp;"The min distance increment is "&amp;MIN($C$7:$C$55),"")),"")</f>
        <v/>
      </c>
      <c r="L10" s="286">
        <f ca="1">IF(ISNUMBER(D10)=FALSE,"",IF(D10=$B$4, 0,OFFSET('VRP Model'!$A$5,H10,0)  ))</f>
        <v>1.25</v>
      </c>
      <c r="M10" s="213">
        <f ca="1">IF(ISBLANK(H10),"",IF(ROW()&lt;&gt;6,   IF(M9+L10&lt;='VRP Model'!$L$2,M9+L10,L10),  L10)        )</f>
        <v>6.25</v>
      </c>
      <c r="N10" s="214">
        <f t="shared" ref="N10" ca="1" si="33">IF(G10=0,1,IF(ISNUMBER(D10),IF(M10&gt;=M9,N9,N9+1),""))</f>
        <v>1</v>
      </c>
      <c r="O10" s="222">
        <v>4</v>
      </c>
      <c r="P10" s="282"/>
      <c r="Q10" s="282"/>
      <c r="R10" s="282"/>
      <c r="S10" s="282"/>
      <c r="T10" s="282" t="s">
        <v>17</v>
      </c>
      <c r="U10" s="282">
        <f>'VRP Model'!R10</f>
        <v>8.07</v>
      </c>
      <c r="V10" s="282">
        <f>'VRP Model'!S10</f>
        <v>24.85</v>
      </c>
      <c r="W10" s="282">
        <f>'VRP Model'!T10</f>
        <v>4.9800000000000004</v>
      </c>
      <c r="X10" s="282">
        <f>'VRP Model'!U10</f>
        <v>4.88</v>
      </c>
      <c r="Y10" s="282">
        <f>'VRP Model'!V10</f>
        <v>8.09</v>
      </c>
      <c r="Z10" s="282">
        <f>'VRP Model'!W10</f>
        <v>8.14</v>
      </c>
      <c r="AA10" s="282">
        <f>'VRP Model'!X10</f>
        <v>4.8</v>
      </c>
      <c r="AB10" s="282">
        <f>'VRP Model'!Y10</f>
        <v>2.11</v>
      </c>
      <c r="AC10" s="282">
        <f>'VRP Model'!Z10</f>
        <v>8.16</v>
      </c>
      <c r="AD10" s="282">
        <f>'VRP Model'!AA10</f>
        <v>7.88</v>
      </c>
      <c r="AE10" s="282">
        <f>'VRP Model'!AB10</f>
        <v>5.27</v>
      </c>
      <c r="AF10" s="282">
        <f>'VRP Model'!AC10</f>
        <v>14.55</v>
      </c>
      <c r="AG10" s="282">
        <f>'VRP Model'!AD10</f>
        <v>11.1</v>
      </c>
      <c r="AH10" s="282">
        <f>'VRP Model'!AE10</f>
        <v>16.940000000000001</v>
      </c>
      <c r="AI10" s="282">
        <f>'VRP Model'!AF10</f>
        <v>2.61</v>
      </c>
      <c r="AJ10" s="282">
        <f>'VRP Model'!AG10</f>
        <v>5.4</v>
      </c>
      <c r="AK10" s="282">
        <f>'VRP Model'!AH10</f>
        <v>5.45</v>
      </c>
      <c r="AL10" s="282">
        <f>'VRP Model'!AI10</f>
        <v>4.88</v>
      </c>
      <c r="AM10" s="282">
        <f>'VRP Model'!AJ10</f>
        <v>5.52</v>
      </c>
      <c r="AN10" s="282">
        <f>'VRP Model'!AK10</f>
        <v>8.19</v>
      </c>
      <c r="AO10" s="282">
        <f>'VRP Model'!AL10</f>
        <v>5.03</v>
      </c>
      <c r="AP10" s="282">
        <f>'VRP Model'!AM10</f>
        <v>1.2</v>
      </c>
      <c r="AQ10" s="282">
        <f>'VRP Model'!AN10</f>
        <v>2.0099999999999998</v>
      </c>
      <c r="AR10" s="282">
        <f>'VRP Model'!AO10</f>
        <v>8.77</v>
      </c>
      <c r="AS10" s="282">
        <f>'VRP Model'!AP10</f>
        <v>13.03</v>
      </c>
      <c r="AT10" s="282">
        <f>'VRP Model'!AQ10</f>
        <v>8.31</v>
      </c>
      <c r="AU10" s="282">
        <f>'VRP Model'!AR10</f>
        <v>4.5999999999999996</v>
      </c>
      <c r="AV10" s="291">
        <f>'VRP Model'!AS10</f>
        <v>7.2</v>
      </c>
      <c r="AW10" s="275">
        <v>999999</v>
      </c>
      <c r="AX10" s="275">
        <v>999999</v>
      </c>
      <c r="AY10" s="275">
        <v>999999</v>
      </c>
      <c r="AZ10" s="275">
        <v>999999</v>
      </c>
      <c r="BA10" s="275">
        <v>999999</v>
      </c>
      <c r="BB10" s="275">
        <v>999999</v>
      </c>
      <c r="BC10" s="275">
        <v>999999</v>
      </c>
      <c r="BD10" s="275">
        <v>999999</v>
      </c>
      <c r="BE10" s="275">
        <v>999999</v>
      </c>
      <c r="BF10" s="275">
        <v>999999</v>
      </c>
      <c r="BG10" s="275">
        <v>999999</v>
      </c>
      <c r="BH10" s="275">
        <v>999999</v>
      </c>
      <c r="BI10" s="275">
        <v>999999</v>
      </c>
      <c r="BJ10" s="275">
        <v>999999</v>
      </c>
      <c r="BK10" s="275">
        <v>999999</v>
      </c>
      <c r="BL10" s="275">
        <v>999999</v>
      </c>
      <c r="BM10" s="275">
        <v>999999</v>
      </c>
      <c r="BN10" s="275">
        <v>999999</v>
      </c>
      <c r="BO10" s="275">
        <v>999999</v>
      </c>
      <c r="BP10" s="275">
        <v>999999</v>
      </c>
      <c r="BQ10" s="275">
        <v>999999</v>
      </c>
      <c r="BR10" s="275">
        <v>999999</v>
      </c>
      <c r="BS10" s="275">
        <v>999999</v>
      </c>
      <c r="BT10" s="275">
        <v>999999</v>
      </c>
      <c r="BU10" s="275">
        <v>999999</v>
      </c>
      <c r="BV10" s="275">
        <v>999999</v>
      </c>
      <c r="BW10" s="275">
        <v>999999</v>
      </c>
      <c r="BX10" s="275">
        <v>999999</v>
      </c>
      <c r="BY10" s="275">
        <v>999999</v>
      </c>
      <c r="BZ10" s="275">
        <v>999999</v>
      </c>
      <c r="CA10" s="275">
        <v>999999</v>
      </c>
      <c r="CB10" s="275">
        <v>999999</v>
      </c>
      <c r="CC10" s="275">
        <v>999999</v>
      </c>
      <c r="CD10" s="275">
        <v>999999</v>
      </c>
      <c r="CE10" s="275">
        <v>999999</v>
      </c>
      <c r="CF10" s="275">
        <v>999999</v>
      </c>
      <c r="CG10" s="275">
        <v>999999</v>
      </c>
      <c r="CH10" s="275">
        <v>999999</v>
      </c>
      <c r="CI10" s="275">
        <v>999999</v>
      </c>
      <c r="CJ10" s="275">
        <v>999999</v>
      </c>
      <c r="CK10" s="275">
        <v>999999</v>
      </c>
      <c r="CL10" s="275">
        <v>999999</v>
      </c>
      <c r="CM10" s="275">
        <v>999999</v>
      </c>
      <c r="CN10" s="275">
        <v>999999</v>
      </c>
      <c r="CO10" s="275">
        <v>999999</v>
      </c>
      <c r="CP10" s="275">
        <v>999999</v>
      </c>
      <c r="CQ10" s="275">
        <v>999999</v>
      </c>
      <c r="CR10" s="275">
        <v>999999</v>
      </c>
      <c r="CS10" s="275">
        <v>999999</v>
      </c>
      <c r="CT10" s="275">
        <v>999999</v>
      </c>
      <c r="CU10" s="275">
        <v>999999</v>
      </c>
      <c r="CV10" s="275">
        <v>999999</v>
      </c>
      <c r="CW10" s="275">
        <v>999999</v>
      </c>
      <c r="CX10" s="275">
        <v>999999</v>
      </c>
      <c r="CY10" s="275">
        <v>999999</v>
      </c>
      <c r="CZ10" s="275">
        <v>999999</v>
      </c>
      <c r="DA10" s="275">
        <v>999999</v>
      </c>
      <c r="DB10" s="275">
        <v>999999</v>
      </c>
      <c r="DC10" s="275">
        <v>999999</v>
      </c>
      <c r="DD10" s="275">
        <v>999999</v>
      </c>
      <c r="DE10" s="275">
        <v>999999</v>
      </c>
      <c r="DF10" s="275">
        <v>999999</v>
      </c>
      <c r="DG10" s="275">
        <v>999999</v>
      </c>
      <c r="DH10" s="275">
        <v>999999</v>
      </c>
      <c r="DI10" s="275">
        <v>999999</v>
      </c>
      <c r="DJ10" s="275">
        <v>999999</v>
      </c>
      <c r="DK10" s="275">
        <v>999999</v>
      </c>
      <c r="DL10" s="275">
        <v>999999</v>
      </c>
      <c r="DM10" s="275">
        <v>999999</v>
      </c>
      <c r="DN10" s="275">
        <v>999999</v>
      </c>
      <c r="DO10" s="275">
        <v>999999</v>
      </c>
      <c r="DP10" s="275">
        <v>999999</v>
      </c>
      <c r="DQ10" s="275">
        <v>999999</v>
      </c>
      <c r="DR10" s="275">
        <v>999999</v>
      </c>
      <c r="DS10" s="275">
        <v>999999</v>
      </c>
      <c r="DT10" s="275">
        <v>999999</v>
      </c>
      <c r="DU10" s="275">
        <v>999999</v>
      </c>
      <c r="DV10" s="275">
        <v>999999</v>
      </c>
      <c r="DW10" s="275">
        <v>999999</v>
      </c>
      <c r="DX10" s="275">
        <v>999999</v>
      </c>
      <c r="DY10" s="275">
        <v>999999</v>
      </c>
      <c r="DZ10" s="275">
        <v>999999</v>
      </c>
      <c r="EA10" s="275">
        <v>999999</v>
      </c>
      <c r="EB10" s="275">
        <v>999999</v>
      </c>
      <c r="EC10" s="275">
        <v>999999</v>
      </c>
      <c r="ED10" s="275">
        <v>999999</v>
      </c>
      <c r="EE10" s="275">
        <v>999999</v>
      </c>
      <c r="EF10" s="275">
        <v>999999</v>
      </c>
      <c r="EG10" s="275">
        <v>999999</v>
      </c>
      <c r="EH10" s="275">
        <v>999999</v>
      </c>
      <c r="EI10" s="275">
        <v>999999</v>
      </c>
      <c r="EJ10" s="275">
        <v>999999</v>
      </c>
      <c r="EK10" s="275">
        <v>999999</v>
      </c>
      <c r="EL10" s="275">
        <v>999999</v>
      </c>
      <c r="EM10" s="275">
        <v>999999</v>
      </c>
      <c r="EN10" s="275">
        <v>999999</v>
      </c>
      <c r="EO10" s="275">
        <v>999999</v>
      </c>
      <c r="EP10" s="275">
        <v>999999</v>
      </c>
      <c r="EQ10" s="275">
        <v>999999</v>
      </c>
      <c r="ER10" s="275">
        <v>999999</v>
      </c>
      <c r="ES10" s="275">
        <v>999999</v>
      </c>
      <c r="ET10" s="275">
        <v>999999</v>
      </c>
      <c r="EU10" s="275">
        <v>999999</v>
      </c>
      <c r="EV10" s="275">
        <v>999999</v>
      </c>
      <c r="EW10" s="275">
        <v>999999</v>
      </c>
      <c r="EX10" s="275">
        <v>999999</v>
      </c>
      <c r="EY10" s="275">
        <v>999999</v>
      </c>
      <c r="EZ10" s="275">
        <v>999999</v>
      </c>
      <c r="FA10" s="275">
        <v>999999</v>
      </c>
      <c r="FB10" s="275">
        <v>999999</v>
      </c>
      <c r="FC10" s="275">
        <v>999999</v>
      </c>
      <c r="FD10" s="275">
        <v>999999</v>
      </c>
      <c r="FE10" s="275">
        <v>999999</v>
      </c>
      <c r="FF10" s="275">
        <v>999999</v>
      </c>
      <c r="FG10" s="275">
        <v>999999</v>
      </c>
      <c r="FH10" s="275">
        <v>999999</v>
      </c>
      <c r="FI10" s="275">
        <v>999999</v>
      </c>
      <c r="FJ10" s="275">
        <v>999999</v>
      </c>
      <c r="FK10" s="275">
        <v>999999</v>
      </c>
      <c r="FL10" s="275">
        <v>999999</v>
      </c>
      <c r="FM10" s="275">
        <v>999999</v>
      </c>
      <c r="FN10" s="275">
        <v>999999</v>
      </c>
      <c r="FO10" s="275">
        <v>999999</v>
      </c>
      <c r="FP10" s="275">
        <v>999999</v>
      </c>
      <c r="FQ10" s="275">
        <v>999999</v>
      </c>
      <c r="FR10" s="275">
        <v>999999</v>
      </c>
      <c r="FS10" s="275">
        <v>999999</v>
      </c>
      <c r="FT10" s="275">
        <v>999999</v>
      </c>
      <c r="FU10" s="275">
        <v>999999</v>
      </c>
      <c r="FV10" s="275">
        <v>999999</v>
      </c>
      <c r="FW10" s="275">
        <v>999999</v>
      </c>
      <c r="FX10" s="275">
        <v>999999</v>
      </c>
      <c r="FY10" s="275">
        <v>999999</v>
      </c>
      <c r="FZ10" s="275">
        <v>999999</v>
      </c>
      <c r="GA10" s="275">
        <v>999999</v>
      </c>
      <c r="GB10" s="275">
        <v>999999</v>
      </c>
      <c r="GC10" s="275">
        <v>999999</v>
      </c>
      <c r="GD10" s="275">
        <v>999999</v>
      </c>
      <c r="GE10" s="275">
        <v>999999</v>
      </c>
      <c r="GF10" s="275">
        <v>999999</v>
      </c>
      <c r="GG10" s="275">
        <v>999999</v>
      </c>
      <c r="GH10" s="275">
        <v>999999</v>
      </c>
      <c r="GI10" s="275">
        <v>999999</v>
      </c>
      <c r="GJ10" s="275">
        <v>999999</v>
      </c>
      <c r="GK10" s="275">
        <v>999999</v>
      </c>
      <c r="GL10" s="275">
        <v>999999</v>
      </c>
      <c r="GM10" s="275">
        <v>999999</v>
      </c>
      <c r="GN10" s="275">
        <v>999999</v>
      </c>
    </row>
    <row r="11" spans="1:197" ht="72" customHeight="1" x14ac:dyDescent="0.15">
      <c r="A11" s="218">
        <v>5</v>
      </c>
      <c r="B11" s="216" t="str" cm="1">
        <f t="array" aca="1" ref="B11" ca="1">IF(ISNUMBER(FIND(","&amp;A11&amp;",",INDIRECT("E"&amp;$B$2))),"yes","no")</f>
        <v>yes</v>
      </c>
      <c r="C11" s="205">
        <f t="shared" ca="1" si="3"/>
        <v>99999</v>
      </c>
      <c r="D11" s="204">
        <v>5</v>
      </c>
      <c r="E11" s="206" t="str">
        <f t="shared" ref="E11" si="34">IF(D11=0,"0,",CONCATENATE(E10,H10&amp;","))</f>
        <v>0,15,22,21,23,14,</v>
      </c>
      <c r="F11" s="207" t="str">
        <f t="shared" ref="F11" si="35">IF(D11=0,B8,IF(A11&lt;=$B$4,SUBSTITUTE(F10,","&amp;H10&amp;",",",",1),"Enter 0 (zero) in blue-filled cell "&amp;"H"&amp;ROW()&amp;" and STOP"))</f>
        <v>,1,2,3,4,5,6,7,8,9,10,11,12,13,16,17,18,19,20,24,25,26,27,28,29,30,31,32,</v>
      </c>
      <c r="G11" s="208">
        <v>1</v>
      </c>
      <c r="H11" s="276">
        <v>30</v>
      </c>
      <c r="I11" s="210">
        <f t="shared" ref="I11" ca="1" si="36">IF(ISNUMBER(G11),IF(D11=0,OFFSET(P11,0,H11),IF(N11=N10,OFFSET($O$5,MIN(H10,H11)+1,MAX(H10,H11)+1), OFFSET($P$6,0,H10)+OFFSET($P$6,0,H11)    )),"-")</f>
        <v>0.6</v>
      </c>
      <c r="J11" s="211">
        <f t="shared" ref="J11" ca="1" si="37">IF(D11=0,+I11,IF(ISNUMBER(J10+I11),+J10+I11,"-"))</f>
        <v>5.81</v>
      </c>
      <c r="K11" s="297" t="str">
        <f t="shared" ref="K11" si="38">IF(H10=H11,IF(LEN(F11)=1,"Enter 0 in cell "&amp;"H"&amp;ROW()&amp;" and STOP",IF(ROW()=$B$2,"Enter "&amp;MATCH(MIN($C$7:$C$55),$C$7:$C$55,0)&amp;" in cell "&amp;"H"&amp;ROW()&amp;". "&amp;"The min distance increment is "&amp;MIN($C$7:$C$55),"")),"")</f>
        <v/>
      </c>
      <c r="L11" s="286">
        <f ca="1">IF(ISNUMBER(D11)=FALSE,"",IF(D11=$B$4, 0,OFFSET('VRP Model'!$A$5,H11,0)  ))</f>
        <v>1.25</v>
      </c>
      <c r="M11" s="213">
        <f ca="1">IF(ISBLANK(H11),"",IF(ROW()&lt;&gt;6,   IF(M10+L11&lt;='VRP Model'!$L$2,M10+L11,L11),  L11)        )</f>
        <v>7.5</v>
      </c>
      <c r="N11" s="214">
        <f t="shared" ref="N11" ca="1" si="39">IF(G11=0,1,IF(ISNUMBER(D11),IF(M11&gt;=M10,N10,N10+1),""))</f>
        <v>1</v>
      </c>
      <c r="O11" s="222">
        <v>5</v>
      </c>
      <c r="P11" s="282"/>
      <c r="Q11" s="282"/>
      <c r="R11" s="282"/>
      <c r="S11" s="282"/>
      <c r="T11" s="282"/>
      <c r="U11" s="282" t="str">
        <f>'VRP Model'!R11</f>
        <v>-</v>
      </c>
      <c r="V11" s="282">
        <f>'VRP Model'!S11</f>
        <v>14.24</v>
      </c>
      <c r="W11" s="282">
        <f>'VRP Model'!T11</f>
        <v>5.12</v>
      </c>
      <c r="X11" s="282">
        <f>'VRP Model'!U11</f>
        <v>0.28000000000000003</v>
      </c>
      <c r="Y11" s="282">
        <f>'VRP Model'!V11</f>
        <v>0.36</v>
      </c>
      <c r="Z11" s="282">
        <f>'VRP Model'!W11</f>
        <v>0.31</v>
      </c>
      <c r="AA11" s="282">
        <f>'VRP Model'!X11</f>
        <v>1.39</v>
      </c>
      <c r="AB11" s="282">
        <f>'VRP Model'!Y11</f>
        <v>5.88</v>
      </c>
      <c r="AC11" s="282">
        <f>'VRP Model'!Z11</f>
        <v>0.2</v>
      </c>
      <c r="AD11" s="282">
        <f>'VRP Model'!AA11</f>
        <v>7.22</v>
      </c>
      <c r="AE11" s="282">
        <f>'VRP Model'!AB11</f>
        <v>4.6100000000000003</v>
      </c>
      <c r="AF11" s="282">
        <f>'VRP Model'!AC11</f>
        <v>17.39</v>
      </c>
      <c r="AG11" s="282">
        <f>'VRP Model'!AD11</f>
        <v>13.94</v>
      </c>
      <c r="AH11" s="282">
        <f>'VRP Model'!AE11</f>
        <v>19.78</v>
      </c>
      <c r="AI11" s="282">
        <f>'VRP Model'!AF11</f>
        <v>2.44</v>
      </c>
      <c r="AJ11" s="282">
        <f>'VRP Model'!AG11</f>
        <v>5.64</v>
      </c>
      <c r="AK11" s="282">
        <f>'VRP Model'!AH11</f>
        <v>4.79</v>
      </c>
      <c r="AL11" s="282">
        <f>'VRP Model'!AI11</f>
        <v>4.22</v>
      </c>
      <c r="AM11" s="282">
        <f>'VRP Model'!AJ11</f>
        <v>4.2</v>
      </c>
      <c r="AN11" s="282">
        <f>'VRP Model'!AK11</f>
        <v>0.32</v>
      </c>
      <c r="AO11" s="282">
        <f>'VRP Model'!AL11</f>
        <v>0.5</v>
      </c>
      <c r="AP11" s="282">
        <f>'VRP Model'!AM11</f>
        <v>4.74</v>
      </c>
      <c r="AQ11" s="282">
        <f>'VRP Model'!AN11</f>
        <v>3.16</v>
      </c>
      <c r="AR11" s="282">
        <f>'VRP Model'!AO11</f>
        <v>8.11</v>
      </c>
      <c r="AS11" s="282">
        <f>'VRP Model'!AP11</f>
        <v>9.74</v>
      </c>
      <c r="AT11" s="282">
        <f>'VRP Model'!AQ11</f>
        <v>7.65</v>
      </c>
      <c r="AU11" s="282">
        <f>'VRP Model'!AR11</f>
        <v>0.63</v>
      </c>
      <c r="AV11" s="291">
        <f>'VRP Model'!AS11</f>
        <v>7.35</v>
      </c>
      <c r="AW11" s="275">
        <v>999999</v>
      </c>
      <c r="AX11" s="275">
        <v>999999</v>
      </c>
      <c r="AY11" s="275">
        <v>999999</v>
      </c>
      <c r="AZ11" s="275">
        <v>999999</v>
      </c>
      <c r="BA11" s="275">
        <v>999999</v>
      </c>
      <c r="BB11" s="275">
        <v>999999</v>
      </c>
      <c r="BC11" s="275">
        <v>999999</v>
      </c>
      <c r="BD11" s="275">
        <v>999999</v>
      </c>
      <c r="BE11" s="275">
        <v>999999</v>
      </c>
      <c r="BF11" s="275">
        <v>999999</v>
      </c>
      <c r="BG11" s="275">
        <v>999999</v>
      </c>
      <c r="BH11" s="275">
        <v>999999</v>
      </c>
      <c r="BI11" s="275">
        <v>999999</v>
      </c>
      <c r="BJ11" s="275">
        <v>999999</v>
      </c>
      <c r="BK11" s="275">
        <v>999999</v>
      </c>
      <c r="BL11" s="275">
        <v>999999</v>
      </c>
      <c r="BM11" s="275">
        <v>999999</v>
      </c>
      <c r="BN11" s="275">
        <v>999999</v>
      </c>
      <c r="BO11" s="275">
        <v>999999</v>
      </c>
      <c r="BP11" s="275">
        <v>999999</v>
      </c>
      <c r="BQ11" s="275">
        <v>999999</v>
      </c>
      <c r="BR11" s="275">
        <v>999999</v>
      </c>
      <c r="BS11" s="275">
        <v>999999</v>
      </c>
      <c r="BT11" s="275">
        <v>999999</v>
      </c>
      <c r="BU11" s="275">
        <v>999999</v>
      </c>
      <c r="BV11" s="275">
        <v>999999</v>
      </c>
      <c r="BW11" s="275">
        <v>999999</v>
      </c>
      <c r="BX11" s="275">
        <v>999999</v>
      </c>
      <c r="BY11" s="275">
        <v>999999</v>
      </c>
      <c r="BZ11" s="275">
        <v>999999</v>
      </c>
      <c r="CA11" s="275">
        <v>999999</v>
      </c>
      <c r="CB11" s="275">
        <v>999999</v>
      </c>
      <c r="CC11" s="275">
        <v>999999</v>
      </c>
      <c r="CD11" s="275">
        <v>999999</v>
      </c>
      <c r="CE11" s="275">
        <v>999999</v>
      </c>
      <c r="CF11" s="275">
        <v>999999</v>
      </c>
      <c r="CG11" s="275">
        <v>999999</v>
      </c>
      <c r="CH11" s="275">
        <v>999999</v>
      </c>
      <c r="CI11" s="275">
        <v>999999</v>
      </c>
      <c r="CJ11" s="275">
        <v>999999</v>
      </c>
      <c r="CK11" s="275">
        <v>999999</v>
      </c>
      <c r="CL11" s="275">
        <v>999999</v>
      </c>
      <c r="CM11" s="275">
        <v>999999</v>
      </c>
      <c r="CN11" s="275">
        <v>999999</v>
      </c>
      <c r="CO11" s="275">
        <v>999999</v>
      </c>
      <c r="CP11" s="275">
        <v>999999</v>
      </c>
      <c r="CQ11" s="275">
        <v>999999</v>
      </c>
      <c r="CR11" s="275">
        <v>999999</v>
      </c>
      <c r="CS11" s="275">
        <v>999999</v>
      </c>
      <c r="CT11" s="275">
        <v>999999</v>
      </c>
      <c r="CU11" s="275">
        <v>999999</v>
      </c>
      <c r="CV11" s="275">
        <v>999999</v>
      </c>
      <c r="CW11" s="275">
        <v>999999</v>
      </c>
      <c r="CX11" s="275">
        <v>999999</v>
      </c>
      <c r="CY11" s="275">
        <v>999999</v>
      </c>
      <c r="CZ11" s="275">
        <v>999999</v>
      </c>
      <c r="DA11" s="275">
        <v>999999</v>
      </c>
      <c r="DB11" s="275">
        <v>999999</v>
      </c>
      <c r="DC11" s="275">
        <v>999999</v>
      </c>
      <c r="DD11" s="275">
        <v>999999</v>
      </c>
      <c r="DE11" s="275">
        <v>999999</v>
      </c>
      <c r="DF11" s="275">
        <v>999999</v>
      </c>
      <c r="DG11" s="275">
        <v>999999</v>
      </c>
      <c r="DH11" s="275">
        <v>999999</v>
      </c>
      <c r="DI11" s="275">
        <v>999999</v>
      </c>
      <c r="DJ11" s="275">
        <v>999999</v>
      </c>
      <c r="DK11" s="275">
        <v>999999</v>
      </c>
      <c r="DL11" s="275">
        <v>999999</v>
      </c>
      <c r="DM11" s="275">
        <v>999999</v>
      </c>
      <c r="DN11" s="275">
        <v>999999</v>
      </c>
      <c r="DO11" s="275">
        <v>999999</v>
      </c>
      <c r="DP11" s="275">
        <v>999999</v>
      </c>
      <c r="DQ11" s="275">
        <v>999999</v>
      </c>
      <c r="DR11" s="275">
        <v>999999</v>
      </c>
      <c r="DS11" s="275">
        <v>999999</v>
      </c>
      <c r="DT11" s="275">
        <v>999999</v>
      </c>
      <c r="DU11" s="275">
        <v>999999</v>
      </c>
      <c r="DV11" s="275">
        <v>999999</v>
      </c>
      <c r="DW11" s="275">
        <v>999999</v>
      </c>
      <c r="DX11" s="275">
        <v>999999</v>
      </c>
      <c r="DY11" s="275">
        <v>999999</v>
      </c>
      <c r="DZ11" s="275">
        <v>999999</v>
      </c>
      <c r="EA11" s="275">
        <v>999999</v>
      </c>
      <c r="EB11" s="275">
        <v>999999</v>
      </c>
      <c r="EC11" s="275">
        <v>999999</v>
      </c>
      <c r="ED11" s="275">
        <v>999999</v>
      </c>
      <c r="EE11" s="275">
        <v>999999</v>
      </c>
      <c r="EF11" s="275">
        <v>999999</v>
      </c>
      <c r="EG11" s="275">
        <v>999999</v>
      </c>
      <c r="EH11" s="275">
        <v>999999</v>
      </c>
      <c r="EI11" s="275">
        <v>999999</v>
      </c>
      <c r="EJ11" s="275">
        <v>999999</v>
      </c>
      <c r="EK11" s="275">
        <v>999999</v>
      </c>
      <c r="EL11" s="275">
        <v>999999</v>
      </c>
      <c r="EM11" s="275">
        <v>999999</v>
      </c>
      <c r="EN11" s="275">
        <v>999999</v>
      </c>
      <c r="EO11" s="275">
        <v>999999</v>
      </c>
      <c r="EP11" s="275">
        <v>999999</v>
      </c>
      <c r="EQ11" s="275">
        <v>999999</v>
      </c>
      <c r="ER11" s="275">
        <v>999999</v>
      </c>
      <c r="ES11" s="275">
        <v>999999</v>
      </c>
      <c r="ET11" s="275">
        <v>999999</v>
      </c>
      <c r="EU11" s="275">
        <v>999999</v>
      </c>
      <c r="EV11" s="275">
        <v>999999</v>
      </c>
      <c r="EW11" s="275">
        <v>999999</v>
      </c>
      <c r="EX11" s="275">
        <v>999999</v>
      </c>
      <c r="EY11" s="275">
        <v>999999</v>
      </c>
      <c r="EZ11" s="275">
        <v>999999</v>
      </c>
      <c r="FA11" s="275">
        <v>999999</v>
      </c>
      <c r="FB11" s="275">
        <v>999999</v>
      </c>
      <c r="FC11" s="275">
        <v>999999</v>
      </c>
      <c r="FD11" s="275">
        <v>999999</v>
      </c>
      <c r="FE11" s="275">
        <v>999999</v>
      </c>
      <c r="FF11" s="275">
        <v>999999</v>
      </c>
      <c r="FG11" s="275">
        <v>999999</v>
      </c>
      <c r="FH11" s="275">
        <v>999999</v>
      </c>
      <c r="FI11" s="275">
        <v>999999</v>
      </c>
      <c r="FJ11" s="275">
        <v>999999</v>
      </c>
      <c r="FK11" s="275">
        <v>999999</v>
      </c>
      <c r="FL11" s="275">
        <v>999999</v>
      </c>
      <c r="FM11" s="275">
        <v>999999</v>
      </c>
      <c r="FN11" s="275">
        <v>999999</v>
      </c>
      <c r="FO11" s="275">
        <v>999999</v>
      </c>
      <c r="FP11" s="275">
        <v>999999</v>
      </c>
      <c r="FQ11" s="275">
        <v>999999</v>
      </c>
      <c r="FR11" s="275">
        <v>999999</v>
      </c>
      <c r="FS11" s="275">
        <v>999999</v>
      </c>
      <c r="FT11" s="275">
        <v>999999</v>
      </c>
      <c r="FU11" s="275">
        <v>999999</v>
      </c>
      <c r="FV11" s="275">
        <v>999999</v>
      </c>
      <c r="FW11" s="275">
        <v>999999</v>
      </c>
      <c r="FX11" s="275">
        <v>999999</v>
      </c>
      <c r="FY11" s="275">
        <v>999999</v>
      </c>
      <c r="FZ11" s="275">
        <v>999999</v>
      </c>
      <c r="GA11" s="275">
        <v>999999</v>
      </c>
      <c r="GB11" s="275">
        <v>999999</v>
      </c>
      <c r="GC11" s="275">
        <v>999999</v>
      </c>
      <c r="GD11" s="275">
        <v>999999</v>
      </c>
      <c r="GE11" s="275">
        <v>999999</v>
      </c>
      <c r="GF11" s="275">
        <v>999999</v>
      </c>
      <c r="GG11" s="275">
        <v>999999</v>
      </c>
      <c r="GH11" s="275">
        <v>999999</v>
      </c>
      <c r="GI11" s="275">
        <v>999999</v>
      </c>
      <c r="GJ11" s="275">
        <v>999999</v>
      </c>
      <c r="GK11" s="275">
        <v>999999</v>
      </c>
      <c r="GL11" s="275">
        <v>999999</v>
      </c>
      <c r="GM11" s="275">
        <v>999999</v>
      </c>
      <c r="GN11" s="275">
        <v>999999</v>
      </c>
    </row>
    <row r="12" spans="1:197" ht="72" customHeight="1" x14ac:dyDescent="0.15">
      <c r="A12" s="218">
        <v>6</v>
      </c>
      <c r="B12" s="216" t="str" cm="1">
        <f t="array" aca="1" ref="B12" ca="1">IF(ISNUMBER(FIND(","&amp;A12&amp;",",INDIRECT("E"&amp;$B$2))),"yes","no")</f>
        <v>yes</v>
      </c>
      <c r="C12" s="205">
        <f t="shared" ca="1" si="3"/>
        <v>99999</v>
      </c>
      <c r="D12" s="204">
        <v>6</v>
      </c>
      <c r="E12" s="206" t="str">
        <f t="shared" ref="E12" si="40">IF(D12=0,"0,",CONCATENATE(E11,H11&amp;","))</f>
        <v>0,15,22,21,23,14,30,</v>
      </c>
      <c r="F12" s="207" t="str">
        <f t="shared" ref="F12" si="41">IF(D12=0,B9,IF(A12&lt;=$B$4,SUBSTITUTE(F11,","&amp;H11&amp;",",",",1),"Enter 0 (zero) in blue-filled cell "&amp;"H"&amp;ROW()&amp;" and STOP"))</f>
        <v>,1,2,3,4,5,6,7,8,9,10,11,12,13,16,17,18,19,20,24,25,26,27,28,29,31,32,</v>
      </c>
      <c r="G12" s="208">
        <v>1</v>
      </c>
      <c r="H12" s="276">
        <v>28</v>
      </c>
      <c r="I12" s="210">
        <f t="shared" ref="I12" ca="1" si="42">IF(ISNUMBER(G12),IF(D12=0,OFFSET(P12,0,H12),IF(N12=N11,OFFSET($O$5,MIN(H11,H12)+1,MAX(H11,H12)+1), OFFSET($P$6,0,H11)+OFFSET($P$6,0,H12)    )),"-")</f>
        <v>0.73</v>
      </c>
      <c r="J12" s="211">
        <f t="shared" ref="J12" ca="1" si="43">IF(D12=0,+I12,IF(ISNUMBER(J11+I12),+J11+I12,"-"))</f>
        <v>6.5399999999999991</v>
      </c>
      <c r="K12" s="297" t="str">
        <f t="shared" ref="K12" si="44">IF(H11=H12,IF(LEN(F12)=1,"Enter 0 in cell "&amp;"H"&amp;ROW()&amp;" and STOP",IF(ROW()=$B$2,"Enter "&amp;MATCH(MIN($C$7:$C$55),$C$7:$C$55,0)&amp;" in cell "&amp;"H"&amp;ROW()&amp;". "&amp;"The min distance increment is "&amp;MIN($C$7:$C$55),"")),"")</f>
        <v/>
      </c>
      <c r="L12" s="286">
        <f ca="1">IF(ISNUMBER(D12)=FALSE,"",IF(D12=$B$4, 0,OFFSET('VRP Model'!$A$5,H12,0)  ))</f>
        <v>1.25</v>
      </c>
      <c r="M12" s="213">
        <f ca="1">IF(ISBLANK(H12),"",IF(ROW()&lt;&gt;6,   IF(M11+L12&lt;='VRP Model'!$L$2,M11+L12,L12),  L12)        )</f>
        <v>8.75</v>
      </c>
      <c r="N12" s="214">
        <f t="shared" ref="N12" ca="1" si="45">IF(G12=0,1,IF(ISNUMBER(D12),IF(M12&gt;=M11,N11,N11+1),""))</f>
        <v>1</v>
      </c>
      <c r="O12" s="222">
        <v>6</v>
      </c>
      <c r="P12" s="282"/>
      <c r="Q12" s="282"/>
      <c r="R12" s="282"/>
      <c r="S12" s="282"/>
      <c r="T12" s="282"/>
      <c r="U12" s="282"/>
      <c r="V12" s="282" t="str">
        <f>'VRP Model'!S12</f>
        <v>-</v>
      </c>
      <c r="W12" s="282">
        <f>'VRP Model'!T12</f>
        <v>20.51</v>
      </c>
      <c r="X12" s="282">
        <f>'VRP Model'!U12</f>
        <v>13.96</v>
      </c>
      <c r="Y12" s="284">
        <f>'VRP Model'!V12</f>
        <v>17.34</v>
      </c>
      <c r="Z12" s="282">
        <f>'VRP Model'!W12</f>
        <v>14.53</v>
      </c>
      <c r="AA12" s="282">
        <f>'VRP Model'!X12</f>
        <v>14.19</v>
      </c>
      <c r="AB12" s="282">
        <f>'VRP Model'!Y12</f>
        <v>23.02</v>
      </c>
      <c r="AC12" s="282">
        <f>'VRP Model'!Z12</f>
        <v>14.34</v>
      </c>
      <c r="AD12" s="282">
        <f>'VRP Model'!AA12</f>
        <v>16</v>
      </c>
      <c r="AE12" s="282">
        <f>'VRP Model'!AB12</f>
        <v>20</v>
      </c>
      <c r="AF12" s="282">
        <f>'VRP Model'!AC12</f>
        <v>33.25</v>
      </c>
      <c r="AG12" s="282">
        <f>'VRP Model'!AD12</f>
        <v>29.8</v>
      </c>
      <c r="AH12" s="282">
        <f>'VRP Model'!AE12</f>
        <v>35.64</v>
      </c>
      <c r="AI12" s="282">
        <f>'VRP Model'!AF12</f>
        <v>16.010000000000002</v>
      </c>
      <c r="AJ12" s="282">
        <f>'VRP Model'!AG12</f>
        <v>21.03</v>
      </c>
      <c r="AK12" s="282">
        <f>'VRP Model'!AH12</f>
        <v>20.18</v>
      </c>
      <c r="AL12" s="282">
        <f>'VRP Model'!AI12</f>
        <v>19.61</v>
      </c>
      <c r="AM12" s="282">
        <f>'VRP Model'!AJ12</f>
        <v>14.27</v>
      </c>
      <c r="AN12" s="282">
        <f>'VRP Model'!AK12</f>
        <v>14.42</v>
      </c>
      <c r="AO12" s="282">
        <f>'VRP Model'!AL12</f>
        <v>13.79</v>
      </c>
      <c r="AP12" s="282">
        <f>'VRP Model'!AM12</f>
        <v>22.11</v>
      </c>
      <c r="AQ12" s="282">
        <f>'VRP Model'!AN12</f>
        <v>16.73</v>
      </c>
      <c r="AR12" s="282">
        <f>'VRP Model'!AO12</f>
        <v>16.75</v>
      </c>
      <c r="AS12" s="282">
        <f>'VRP Model'!AP12</f>
        <v>11.74</v>
      </c>
      <c r="AT12" s="282">
        <f>'VRP Model'!AQ12</f>
        <v>16.98</v>
      </c>
      <c r="AU12" s="282">
        <f>'VRP Model'!AR12</f>
        <v>14.12</v>
      </c>
      <c r="AV12" s="291">
        <f>'VRP Model'!AS12</f>
        <v>22.74</v>
      </c>
      <c r="AW12" s="275">
        <v>999999</v>
      </c>
      <c r="AX12" s="275">
        <v>999999</v>
      </c>
      <c r="AY12" s="275">
        <v>999999</v>
      </c>
      <c r="AZ12" s="275">
        <v>999999</v>
      </c>
      <c r="BA12" s="275">
        <v>999999</v>
      </c>
      <c r="BB12" s="275">
        <v>999999</v>
      </c>
      <c r="BC12" s="275">
        <v>999999</v>
      </c>
      <c r="BD12" s="275">
        <v>999999</v>
      </c>
      <c r="BE12" s="275">
        <v>999999</v>
      </c>
      <c r="BF12" s="275">
        <v>999999</v>
      </c>
      <c r="BG12" s="275">
        <v>999999</v>
      </c>
      <c r="BH12" s="275">
        <v>999999</v>
      </c>
      <c r="BI12" s="275">
        <v>999999</v>
      </c>
      <c r="BJ12" s="275">
        <v>999999</v>
      </c>
      <c r="BK12" s="275">
        <v>999999</v>
      </c>
      <c r="BL12" s="275">
        <v>999999</v>
      </c>
      <c r="BM12" s="275">
        <v>999999</v>
      </c>
      <c r="BN12" s="275">
        <v>999999</v>
      </c>
      <c r="BO12" s="275">
        <v>999999</v>
      </c>
      <c r="BP12" s="275">
        <v>999999</v>
      </c>
      <c r="BQ12" s="275">
        <v>999999</v>
      </c>
      <c r="BR12" s="275">
        <v>999999</v>
      </c>
      <c r="BS12" s="275">
        <v>999999</v>
      </c>
      <c r="BT12" s="275">
        <v>999999</v>
      </c>
      <c r="BU12" s="275">
        <v>999999</v>
      </c>
      <c r="BV12" s="275">
        <v>999999</v>
      </c>
      <c r="BW12" s="275">
        <v>999999</v>
      </c>
      <c r="BX12" s="275">
        <v>999999</v>
      </c>
      <c r="BY12" s="275">
        <v>999999</v>
      </c>
      <c r="BZ12" s="275">
        <v>999999</v>
      </c>
      <c r="CA12" s="275">
        <v>999999</v>
      </c>
      <c r="CB12" s="275">
        <v>999999</v>
      </c>
      <c r="CC12" s="275">
        <v>999999</v>
      </c>
      <c r="CD12" s="275">
        <v>999999</v>
      </c>
      <c r="CE12" s="275">
        <v>999999</v>
      </c>
      <c r="CF12" s="275">
        <v>999999</v>
      </c>
      <c r="CG12" s="275">
        <v>999999</v>
      </c>
      <c r="CH12" s="275">
        <v>999999</v>
      </c>
      <c r="CI12" s="275">
        <v>999999</v>
      </c>
      <c r="CJ12" s="275">
        <v>999999</v>
      </c>
      <c r="CK12" s="275">
        <v>999999</v>
      </c>
      <c r="CL12" s="275">
        <v>999999</v>
      </c>
      <c r="CM12" s="275">
        <v>999999</v>
      </c>
      <c r="CN12" s="275">
        <v>999999</v>
      </c>
      <c r="CO12" s="275">
        <v>999999</v>
      </c>
      <c r="CP12" s="275">
        <v>999999</v>
      </c>
      <c r="CQ12" s="275">
        <v>999999</v>
      </c>
      <c r="CR12" s="275">
        <v>999999</v>
      </c>
      <c r="CS12" s="275">
        <v>999999</v>
      </c>
      <c r="CT12" s="275">
        <v>999999</v>
      </c>
      <c r="CU12" s="275">
        <v>999999</v>
      </c>
      <c r="CV12" s="275">
        <v>999999</v>
      </c>
      <c r="CW12" s="275">
        <v>999999</v>
      </c>
      <c r="CX12" s="275">
        <v>999999</v>
      </c>
      <c r="CY12" s="275">
        <v>999999</v>
      </c>
      <c r="CZ12" s="275">
        <v>999999</v>
      </c>
      <c r="DA12" s="275">
        <v>999999</v>
      </c>
      <c r="DB12" s="275">
        <v>999999</v>
      </c>
      <c r="DC12" s="275">
        <v>999999</v>
      </c>
      <c r="DD12" s="275">
        <v>999999</v>
      </c>
      <c r="DE12" s="275">
        <v>999999</v>
      </c>
      <c r="DF12" s="275">
        <v>999999</v>
      </c>
      <c r="DG12" s="275">
        <v>999999</v>
      </c>
      <c r="DH12" s="275">
        <v>999999</v>
      </c>
      <c r="DI12" s="275">
        <v>999999</v>
      </c>
      <c r="DJ12" s="275">
        <v>999999</v>
      </c>
      <c r="DK12" s="275">
        <v>999999</v>
      </c>
      <c r="DL12" s="275">
        <v>999999</v>
      </c>
      <c r="DM12" s="275">
        <v>999999</v>
      </c>
      <c r="DN12" s="275">
        <v>999999</v>
      </c>
      <c r="DO12" s="275">
        <v>999999</v>
      </c>
      <c r="DP12" s="275">
        <v>999999</v>
      </c>
      <c r="DQ12" s="275">
        <v>999999</v>
      </c>
      <c r="DR12" s="275">
        <v>999999</v>
      </c>
      <c r="DS12" s="275">
        <v>999999</v>
      </c>
      <c r="DT12" s="275">
        <v>999999</v>
      </c>
      <c r="DU12" s="275">
        <v>999999</v>
      </c>
      <c r="DV12" s="275">
        <v>999999</v>
      </c>
      <c r="DW12" s="275">
        <v>999999</v>
      </c>
      <c r="DX12" s="275">
        <v>999999</v>
      </c>
      <c r="DY12" s="275">
        <v>999999</v>
      </c>
      <c r="DZ12" s="275">
        <v>999999</v>
      </c>
      <c r="EA12" s="275">
        <v>999999</v>
      </c>
      <c r="EB12" s="275">
        <v>999999</v>
      </c>
      <c r="EC12" s="275">
        <v>999999</v>
      </c>
      <c r="ED12" s="275">
        <v>999999</v>
      </c>
      <c r="EE12" s="275">
        <v>999999</v>
      </c>
      <c r="EF12" s="275">
        <v>999999</v>
      </c>
      <c r="EG12" s="275">
        <v>999999</v>
      </c>
      <c r="EH12" s="275">
        <v>999999</v>
      </c>
      <c r="EI12" s="275">
        <v>999999</v>
      </c>
      <c r="EJ12" s="275">
        <v>999999</v>
      </c>
      <c r="EK12" s="275">
        <v>999999</v>
      </c>
      <c r="EL12" s="275">
        <v>999999</v>
      </c>
      <c r="EM12" s="275">
        <v>999999</v>
      </c>
      <c r="EN12" s="275">
        <v>999999</v>
      </c>
      <c r="EO12" s="275">
        <v>999999</v>
      </c>
      <c r="EP12" s="275">
        <v>999999</v>
      </c>
      <c r="EQ12" s="275">
        <v>999999</v>
      </c>
      <c r="ER12" s="275">
        <v>999999</v>
      </c>
      <c r="ES12" s="275">
        <v>999999</v>
      </c>
      <c r="ET12" s="275">
        <v>999999</v>
      </c>
      <c r="EU12" s="275">
        <v>999999</v>
      </c>
      <c r="EV12" s="275">
        <v>999999</v>
      </c>
      <c r="EW12" s="275">
        <v>999999</v>
      </c>
      <c r="EX12" s="275">
        <v>999999</v>
      </c>
      <c r="EY12" s="275">
        <v>999999</v>
      </c>
      <c r="EZ12" s="275">
        <v>999999</v>
      </c>
      <c r="FA12" s="275">
        <v>999999</v>
      </c>
      <c r="FB12" s="275">
        <v>999999</v>
      </c>
      <c r="FC12" s="275">
        <v>999999</v>
      </c>
      <c r="FD12" s="275">
        <v>999999</v>
      </c>
      <c r="FE12" s="275">
        <v>999999</v>
      </c>
      <c r="FF12" s="275">
        <v>999999</v>
      </c>
      <c r="FG12" s="275">
        <v>999999</v>
      </c>
      <c r="FH12" s="275">
        <v>999999</v>
      </c>
      <c r="FI12" s="275">
        <v>999999</v>
      </c>
      <c r="FJ12" s="275">
        <v>999999</v>
      </c>
      <c r="FK12" s="275">
        <v>999999</v>
      </c>
      <c r="FL12" s="275">
        <v>999999</v>
      </c>
      <c r="FM12" s="275">
        <v>999999</v>
      </c>
      <c r="FN12" s="275">
        <v>999999</v>
      </c>
      <c r="FO12" s="275">
        <v>999999</v>
      </c>
      <c r="FP12" s="275">
        <v>999999</v>
      </c>
      <c r="FQ12" s="275">
        <v>999999</v>
      </c>
      <c r="FR12" s="275">
        <v>999999</v>
      </c>
      <c r="FS12" s="275">
        <v>999999</v>
      </c>
      <c r="FT12" s="275">
        <v>999999</v>
      </c>
      <c r="FU12" s="275">
        <v>999999</v>
      </c>
      <c r="FV12" s="275">
        <v>999999</v>
      </c>
      <c r="FW12" s="275">
        <v>999999</v>
      </c>
      <c r="FX12" s="275">
        <v>999999</v>
      </c>
      <c r="FY12" s="275">
        <v>999999</v>
      </c>
      <c r="FZ12" s="275">
        <v>999999</v>
      </c>
      <c r="GA12" s="275">
        <v>999999</v>
      </c>
      <c r="GB12" s="275">
        <v>999999</v>
      </c>
      <c r="GC12" s="275">
        <v>999999</v>
      </c>
      <c r="GD12" s="275">
        <v>999999</v>
      </c>
      <c r="GE12" s="275">
        <v>999999</v>
      </c>
      <c r="GF12" s="275">
        <v>999999</v>
      </c>
      <c r="GG12" s="275">
        <v>999999</v>
      </c>
      <c r="GH12" s="275">
        <v>999999</v>
      </c>
      <c r="GI12" s="275">
        <v>999999</v>
      </c>
      <c r="GJ12" s="275">
        <v>999999</v>
      </c>
      <c r="GK12" s="275">
        <v>999999</v>
      </c>
      <c r="GL12" s="275">
        <v>999999</v>
      </c>
      <c r="GM12" s="275">
        <v>999999</v>
      </c>
      <c r="GN12" s="275">
        <v>999999</v>
      </c>
    </row>
    <row r="13" spans="1:197" ht="72" customHeight="1" x14ac:dyDescent="0.15">
      <c r="A13" s="218">
        <v>7</v>
      </c>
      <c r="B13" s="216" t="str" cm="1">
        <f t="array" aca="1" ref="B13" ca="1">IF(ISNUMBER(FIND(","&amp;A13&amp;",",INDIRECT("E"&amp;$B$2))),"yes","no")</f>
        <v>yes</v>
      </c>
      <c r="C13" s="205">
        <f t="shared" ca="1" si="3"/>
        <v>99999</v>
      </c>
      <c r="D13" s="204">
        <v>7</v>
      </c>
      <c r="E13" s="206" t="str">
        <f t="shared" ref="E13" si="46">IF(D13=0,"0,",CONCATENATE(E12,H12&amp;","))</f>
        <v>0,15,22,21,23,14,30,28,</v>
      </c>
      <c r="F13" s="207" t="str">
        <f t="shared" ref="F13" si="47">IF(D13=0,B10,IF(A13&lt;=$B$4,SUBSTITUTE(F12,","&amp;H12&amp;",",",",1),"Enter 0 (zero) in blue-filled cell "&amp;"H"&amp;ROW()&amp;" and STOP"))</f>
        <v>,1,2,3,4,5,6,7,8,9,10,11,12,13,16,17,18,19,20,24,25,26,27,29,31,32,</v>
      </c>
      <c r="G13" s="208">
        <v>1</v>
      </c>
      <c r="H13" s="276">
        <v>32</v>
      </c>
      <c r="I13" s="210">
        <f t="shared" ref="I13" ca="1" si="48">IF(ISNUMBER(G13),IF(D13=0,OFFSET(P13,0,H13),IF(N13=N12,OFFSET($O$5,MIN(H12,H13)+1,MAX(H12,H13)+1), OFFSET($P$6,0,H12)+OFFSET($P$6,0,H13)    )),"-")</f>
        <v>3.55</v>
      </c>
      <c r="J13" s="211">
        <f t="shared" ref="J13" ca="1" si="49">IF(D13=0,+I13,IF(ISNUMBER(J12+I13),+J12+I13,"-"))</f>
        <v>10.09</v>
      </c>
      <c r="K13" s="297" t="str">
        <f t="shared" ref="K13" si="50">IF(H12=H13,IF(LEN(F13)=1,"Enter 0 in cell "&amp;"H"&amp;ROW()&amp;" and STOP",IF(ROW()=$B$2,"Enter "&amp;MATCH(MIN($C$7:$C$55),$C$7:$C$55,0)&amp;" in cell "&amp;"H"&amp;ROW()&amp;". "&amp;"The min distance increment is "&amp;MIN($C$7:$C$55),"")),"")</f>
        <v/>
      </c>
      <c r="L13" s="286">
        <f ca="1">IF(ISNUMBER(D13)=FALSE,"",IF(D13=$B$4, 0,OFFSET('VRP Model'!$A$5,H13,0)  ))</f>
        <v>1.25</v>
      </c>
      <c r="M13" s="213">
        <f ca="1">IF(ISBLANK(H13),"",IF(ROW()&lt;&gt;6,   IF(M12+L13&lt;='VRP Model'!$L$2,M12+L13,L13),  L13)        )</f>
        <v>10</v>
      </c>
      <c r="N13" s="214">
        <f t="shared" ref="N13" ca="1" si="51">IF(G13=0,1,IF(ISNUMBER(D13),IF(M13&gt;=M12,N12,N12+1),""))</f>
        <v>1</v>
      </c>
      <c r="O13" s="222">
        <v>7</v>
      </c>
      <c r="P13" s="282"/>
      <c r="Q13" s="282"/>
      <c r="R13" s="282"/>
      <c r="S13" s="282"/>
      <c r="T13" s="282"/>
      <c r="U13" s="282"/>
      <c r="V13" s="282"/>
      <c r="W13" s="282" t="str">
        <f>'VRP Model'!T13</f>
        <v>-</v>
      </c>
      <c r="X13" s="282">
        <f>'VRP Model'!U13</f>
        <v>5.12</v>
      </c>
      <c r="Y13" s="282">
        <f>'VRP Model'!V13</f>
        <v>5.66</v>
      </c>
      <c r="Z13" s="282">
        <f>'VRP Model'!W13</f>
        <v>5.5</v>
      </c>
      <c r="AA13" s="282">
        <f>'VRP Model'!X13</f>
        <v>4.16</v>
      </c>
      <c r="AB13" s="282">
        <f>'VRP Model'!Y13</f>
        <v>3.62</v>
      </c>
      <c r="AC13" s="282">
        <f>'VRP Model'!Z13</f>
        <v>5.32</v>
      </c>
      <c r="AD13" s="282">
        <f>'VRP Model'!AA13</f>
        <v>5.23</v>
      </c>
      <c r="AE13" s="282">
        <f>'VRP Model'!AB13</f>
        <v>2.62</v>
      </c>
      <c r="AF13" s="282">
        <f>'VRP Model'!AC13</f>
        <v>17.12</v>
      </c>
      <c r="AG13" s="282">
        <f>'VRP Model'!AD13</f>
        <v>13.77</v>
      </c>
      <c r="AH13" s="282">
        <f>'VRP Model'!AE13</f>
        <v>16.809999999999999</v>
      </c>
      <c r="AI13" s="282">
        <f>'VRP Model'!AF13</f>
        <v>3.35</v>
      </c>
      <c r="AJ13" s="282">
        <f>'VRP Model'!AG13</f>
        <v>1.03</v>
      </c>
      <c r="AK13" s="282">
        <f>'VRP Model'!AH13</f>
        <v>2.8</v>
      </c>
      <c r="AL13" s="282">
        <f>'VRP Model'!AI13</f>
        <v>2.23</v>
      </c>
      <c r="AM13" s="282">
        <f>'VRP Model'!AJ13</f>
        <v>3.48</v>
      </c>
      <c r="AN13" s="282">
        <f>'VRP Model'!AK13</f>
        <v>5.39</v>
      </c>
      <c r="AO13" s="282">
        <f>'VRP Model'!AL13</f>
        <v>5.01</v>
      </c>
      <c r="AP13" s="282">
        <f>'VRP Model'!AM13</f>
        <v>3.82</v>
      </c>
      <c r="AQ13" s="282">
        <f>'VRP Model'!AN13</f>
        <v>3.58</v>
      </c>
      <c r="AR13" s="282">
        <f>'VRP Model'!AO13</f>
        <v>6.12</v>
      </c>
      <c r="AS13" s="282">
        <f>'VRP Model'!AP13</f>
        <v>18.23</v>
      </c>
      <c r="AT13" s="282">
        <f>'VRP Model'!AQ13</f>
        <v>5.14</v>
      </c>
      <c r="AU13" s="282">
        <f>'VRP Model'!AR13</f>
        <v>4.84</v>
      </c>
      <c r="AV13" s="291">
        <f>'VRP Model'!AS13</f>
        <v>2.23</v>
      </c>
      <c r="AW13" s="275">
        <v>999999</v>
      </c>
      <c r="AX13" s="275">
        <v>999999</v>
      </c>
      <c r="AY13" s="275">
        <v>999999</v>
      </c>
      <c r="AZ13" s="275">
        <v>999999</v>
      </c>
      <c r="BA13" s="275">
        <v>999999</v>
      </c>
      <c r="BB13" s="275">
        <v>999999</v>
      </c>
      <c r="BC13" s="275">
        <v>999999</v>
      </c>
      <c r="BD13" s="275">
        <v>999999</v>
      </c>
      <c r="BE13" s="275">
        <v>999999</v>
      </c>
      <c r="BF13" s="275">
        <v>999999</v>
      </c>
      <c r="BG13" s="275">
        <v>999999</v>
      </c>
      <c r="BH13" s="275">
        <v>999999</v>
      </c>
      <c r="BI13" s="275">
        <v>999999</v>
      </c>
      <c r="BJ13" s="275">
        <v>999999</v>
      </c>
      <c r="BK13" s="275">
        <v>999999</v>
      </c>
      <c r="BL13" s="275">
        <v>999999</v>
      </c>
      <c r="BM13" s="275">
        <v>999999</v>
      </c>
      <c r="BN13" s="275">
        <v>999999</v>
      </c>
      <c r="BO13" s="275">
        <v>999999</v>
      </c>
      <c r="BP13" s="275">
        <v>999999</v>
      </c>
      <c r="BQ13" s="275">
        <v>999999</v>
      </c>
      <c r="BR13" s="275">
        <v>999999</v>
      </c>
      <c r="BS13" s="275">
        <v>999999</v>
      </c>
      <c r="BT13" s="275">
        <v>999999</v>
      </c>
      <c r="BU13" s="275">
        <v>999999</v>
      </c>
      <c r="BV13" s="275">
        <v>999999</v>
      </c>
      <c r="BW13" s="275">
        <v>999999</v>
      </c>
      <c r="BX13" s="275">
        <v>999999</v>
      </c>
      <c r="BY13" s="275">
        <v>999999</v>
      </c>
      <c r="BZ13" s="275">
        <v>999999</v>
      </c>
      <c r="CA13" s="275">
        <v>999999</v>
      </c>
      <c r="CB13" s="275">
        <v>999999</v>
      </c>
      <c r="CC13" s="275">
        <v>999999</v>
      </c>
      <c r="CD13" s="275">
        <v>999999</v>
      </c>
      <c r="CE13" s="275">
        <v>999999</v>
      </c>
      <c r="CF13" s="275">
        <v>999999</v>
      </c>
      <c r="CG13" s="275">
        <v>999999</v>
      </c>
      <c r="CH13" s="275">
        <v>999999</v>
      </c>
      <c r="CI13" s="275">
        <v>999999</v>
      </c>
      <c r="CJ13" s="275">
        <v>999999</v>
      </c>
      <c r="CK13" s="275">
        <v>999999</v>
      </c>
      <c r="CL13" s="275">
        <v>999999</v>
      </c>
      <c r="CM13" s="275">
        <v>999999</v>
      </c>
      <c r="CN13" s="275">
        <v>999999</v>
      </c>
      <c r="CO13" s="275">
        <v>999999</v>
      </c>
      <c r="CP13" s="275">
        <v>999999</v>
      </c>
      <c r="CQ13" s="275">
        <v>999999</v>
      </c>
      <c r="CR13" s="275">
        <v>999999</v>
      </c>
      <c r="CS13" s="275">
        <v>999999</v>
      </c>
      <c r="CT13" s="275">
        <v>999999</v>
      </c>
      <c r="CU13" s="275">
        <v>999999</v>
      </c>
      <c r="CV13" s="275">
        <v>999999</v>
      </c>
      <c r="CW13" s="275">
        <v>999999</v>
      </c>
      <c r="CX13" s="275">
        <v>999999</v>
      </c>
      <c r="CY13" s="275">
        <v>999999</v>
      </c>
      <c r="CZ13" s="275">
        <v>999999</v>
      </c>
      <c r="DA13" s="275">
        <v>999999</v>
      </c>
      <c r="DB13" s="275">
        <v>999999</v>
      </c>
      <c r="DC13" s="275">
        <v>999999</v>
      </c>
      <c r="DD13" s="275">
        <v>999999</v>
      </c>
      <c r="DE13" s="275">
        <v>999999</v>
      </c>
      <c r="DF13" s="275">
        <v>999999</v>
      </c>
      <c r="DG13" s="275">
        <v>999999</v>
      </c>
      <c r="DH13" s="275">
        <v>999999</v>
      </c>
      <c r="DI13" s="275">
        <v>999999</v>
      </c>
      <c r="DJ13" s="275">
        <v>999999</v>
      </c>
      <c r="DK13" s="275">
        <v>999999</v>
      </c>
      <c r="DL13" s="275">
        <v>999999</v>
      </c>
      <c r="DM13" s="275">
        <v>999999</v>
      </c>
      <c r="DN13" s="275">
        <v>999999</v>
      </c>
      <c r="DO13" s="275">
        <v>999999</v>
      </c>
      <c r="DP13" s="275">
        <v>999999</v>
      </c>
      <c r="DQ13" s="275">
        <v>999999</v>
      </c>
      <c r="DR13" s="275">
        <v>999999</v>
      </c>
      <c r="DS13" s="275">
        <v>999999</v>
      </c>
      <c r="DT13" s="275">
        <v>999999</v>
      </c>
      <c r="DU13" s="275">
        <v>999999</v>
      </c>
      <c r="DV13" s="275">
        <v>999999</v>
      </c>
      <c r="DW13" s="275">
        <v>999999</v>
      </c>
      <c r="DX13" s="275">
        <v>999999</v>
      </c>
      <c r="DY13" s="275">
        <v>999999</v>
      </c>
      <c r="DZ13" s="275">
        <v>999999</v>
      </c>
      <c r="EA13" s="275">
        <v>999999</v>
      </c>
      <c r="EB13" s="275">
        <v>999999</v>
      </c>
      <c r="EC13" s="275">
        <v>999999</v>
      </c>
      <c r="ED13" s="275">
        <v>999999</v>
      </c>
      <c r="EE13" s="275">
        <v>999999</v>
      </c>
      <c r="EF13" s="275">
        <v>999999</v>
      </c>
      <c r="EG13" s="275">
        <v>999999</v>
      </c>
      <c r="EH13" s="275">
        <v>999999</v>
      </c>
      <c r="EI13" s="275">
        <v>999999</v>
      </c>
      <c r="EJ13" s="275">
        <v>999999</v>
      </c>
      <c r="EK13" s="275">
        <v>999999</v>
      </c>
      <c r="EL13" s="275">
        <v>999999</v>
      </c>
      <c r="EM13" s="275">
        <v>999999</v>
      </c>
      <c r="EN13" s="275">
        <v>999999</v>
      </c>
      <c r="EO13" s="275">
        <v>999999</v>
      </c>
      <c r="EP13" s="275">
        <v>999999</v>
      </c>
      <c r="EQ13" s="275">
        <v>999999</v>
      </c>
      <c r="ER13" s="275">
        <v>999999</v>
      </c>
      <c r="ES13" s="275">
        <v>999999</v>
      </c>
      <c r="ET13" s="275">
        <v>999999</v>
      </c>
      <c r="EU13" s="275">
        <v>999999</v>
      </c>
      <c r="EV13" s="275">
        <v>999999</v>
      </c>
      <c r="EW13" s="275">
        <v>999999</v>
      </c>
      <c r="EX13" s="275">
        <v>999999</v>
      </c>
      <c r="EY13" s="275">
        <v>999999</v>
      </c>
      <c r="EZ13" s="275">
        <v>999999</v>
      </c>
      <c r="FA13" s="275">
        <v>999999</v>
      </c>
      <c r="FB13" s="275">
        <v>999999</v>
      </c>
      <c r="FC13" s="275">
        <v>999999</v>
      </c>
      <c r="FD13" s="275">
        <v>999999</v>
      </c>
      <c r="FE13" s="275">
        <v>999999</v>
      </c>
      <c r="FF13" s="275">
        <v>999999</v>
      </c>
      <c r="FG13" s="275">
        <v>999999</v>
      </c>
      <c r="FH13" s="275">
        <v>999999</v>
      </c>
      <c r="FI13" s="275">
        <v>999999</v>
      </c>
      <c r="FJ13" s="275">
        <v>999999</v>
      </c>
      <c r="FK13" s="275">
        <v>999999</v>
      </c>
      <c r="FL13" s="275">
        <v>999999</v>
      </c>
      <c r="FM13" s="275">
        <v>999999</v>
      </c>
      <c r="FN13" s="275">
        <v>999999</v>
      </c>
      <c r="FO13" s="275">
        <v>999999</v>
      </c>
      <c r="FP13" s="275">
        <v>999999</v>
      </c>
      <c r="FQ13" s="275">
        <v>999999</v>
      </c>
      <c r="FR13" s="275">
        <v>999999</v>
      </c>
      <c r="FS13" s="275">
        <v>999999</v>
      </c>
      <c r="FT13" s="275">
        <v>999999</v>
      </c>
      <c r="FU13" s="275">
        <v>999999</v>
      </c>
      <c r="FV13" s="275">
        <v>999999</v>
      </c>
      <c r="FW13" s="275">
        <v>999999</v>
      </c>
      <c r="FX13" s="275">
        <v>999999</v>
      </c>
      <c r="FY13" s="275">
        <v>999999</v>
      </c>
      <c r="FZ13" s="275">
        <v>999999</v>
      </c>
      <c r="GA13" s="275">
        <v>999999</v>
      </c>
      <c r="GB13" s="275">
        <v>999999</v>
      </c>
      <c r="GC13" s="275">
        <v>999999</v>
      </c>
      <c r="GD13" s="275">
        <v>999999</v>
      </c>
      <c r="GE13" s="275">
        <v>999999</v>
      </c>
      <c r="GF13" s="275">
        <v>999999</v>
      </c>
      <c r="GG13" s="275">
        <v>999999</v>
      </c>
      <c r="GH13" s="275">
        <v>999999</v>
      </c>
      <c r="GI13" s="275">
        <v>999999</v>
      </c>
      <c r="GJ13" s="275">
        <v>999999</v>
      </c>
      <c r="GK13" s="275">
        <v>999999</v>
      </c>
      <c r="GL13" s="275">
        <v>999999</v>
      </c>
      <c r="GM13" s="275">
        <v>999999</v>
      </c>
      <c r="GN13" s="275">
        <v>999999</v>
      </c>
    </row>
    <row r="14" spans="1:197" ht="72" customHeight="1" x14ac:dyDescent="0.15">
      <c r="A14" s="218">
        <v>8</v>
      </c>
      <c r="B14" s="216" t="str" cm="1">
        <f t="array" aca="1" ref="B14" ca="1">IF(ISNUMBER(FIND(","&amp;A14&amp;",",INDIRECT("E"&amp;$B$2))),"yes","no")</f>
        <v>yes</v>
      </c>
      <c r="C14" s="205">
        <f t="shared" ca="1" si="3"/>
        <v>99999</v>
      </c>
      <c r="D14" s="204">
        <v>8</v>
      </c>
      <c r="E14" s="206" t="str">
        <f t="shared" ref="E14" si="52">IF(D14=0,"0,",CONCATENATE(E13,H13&amp;","))</f>
        <v>0,15,22,21,23,14,30,28,32,</v>
      </c>
      <c r="F14" s="207" t="str">
        <f t="shared" ref="F14" si="53">IF(D14=0,B11,IF(A14&lt;=$B$4,SUBSTITUTE(F13,","&amp;H13&amp;",",",",1),"Enter 0 (zero) in blue-filled cell "&amp;"H"&amp;ROW()&amp;" and STOP"))</f>
        <v>,1,2,3,4,5,6,7,8,9,10,11,12,13,16,17,18,19,20,24,25,26,27,29,31,</v>
      </c>
      <c r="G14" s="208">
        <v>1</v>
      </c>
      <c r="H14" s="276">
        <v>20</v>
      </c>
      <c r="I14" s="210">
        <f t="shared" ref="I14" ca="1" si="54">IF(ISNUMBER(G14),IF(D14=0,OFFSET(P14,0,H14),IF(N14=N13,OFFSET($O$5,MIN(H13,H14)+1,MAX(H13,H14)+1), OFFSET($P$6,0,H13)+OFFSET($P$6,0,H14)    )),"-")</f>
        <v>2.08</v>
      </c>
      <c r="J14" s="211">
        <f t="shared" ref="J14" ca="1" si="55">IF(D14=0,+I14,IF(ISNUMBER(J13+I14),+J13+I14,"-"))</f>
        <v>12.17</v>
      </c>
      <c r="K14" s="297" t="str">
        <f t="shared" ref="K14" si="56">IF(H13=H14,IF(LEN(F14)=1,"Enter 0 in cell "&amp;"H"&amp;ROW()&amp;" and STOP",IF(ROW()=$B$2,"Enter "&amp;MATCH(MIN($C$7:$C$55),$C$7:$C$55,0)&amp;" in cell "&amp;"H"&amp;ROW()&amp;". "&amp;"The min distance increment is "&amp;MIN($C$7:$C$55),"")),"")</f>
        <v/>
      </c>
      <c r="L14" s="286">
        <f ca="1">IF(ISNUMBER(D14)=FALSE,"",IF(D14=$B$4, 0,OFFSET('VRP Model'!$A$5,H14,0)  ))</f>
        <v>1.25</v>
      </c>
      <c r="M14" s="213">
        <f ca="1">IF(ISBLANK(H14),"",IF(ROW()&lt;&gt;6,   IF(M13+L14&lt;='VRP Model'!$L$2,M13+L14,L14),  L14)        )</f>
        <v>11.25</v>
      </c>
      <c r="N14" s="214">
        <f t="shared" ref="N14" ca="1" si="57">IF(G14=0,1,IF(ISNUMBER(D14),IF(M14&gt;=M13,N13,N13+1),""))</f>
        <v>1</v>
      </c>
      <c r="O14" s="222">
        <v>8</v>
      </c>
      <c r="P14" s="282"/>
      <c r="Q14" s="282"/>
      <c r="R14" s="282"/>
      <c r="S14" s="282"/>
      <c r="T14" s="282"/>
      <c r="U14" s="282"/>
      <c r="V14" s="282"/>
      <c r="W14" s="282"/>
      <c r="X14" s="282" t="str">
        <f>'VRP Model'!U14</f>
        <v>-</v>
      </c>
      <c r="Y14" s="282">
        <f>'VRP Model'!V14</f>
        <v>0.64</v>
      </c>
      <c r="Z14" s="282">
        <f>'VRP Model'!W14</f>
        <v>0.57999999999999996</v>
      </c>
      <c r="AA14" s="282">
        <f>'VRP Model'!X14</f>
        <v>1.34</v>
      </c>
      <c r="AB14" s="282">
        <f>'VRP Model'!Y14</f>
        <v>5.82</v>
      </c>
      <c r="AC14" s="282">
        <f>'VRP Model'!Z14</f>
        <v>0.39</v>
      </c>
      <c r="AD14" s="282">
        <f>'VRP Model'!AA14</f>
        <v>7.38</v>
      </c>
      <c r="AE14" s="282">
        <f>'VRP Model'!AB14</f>
        <v>4.5599999999999996</v>
      </c>
      <c r="AF14" s="282">
        <f>'VRP Model'!AC14</f>
        <v>17.5</v>
      </c>
      <c r="AG14" s="282">
        <f>'VRP Model'!AD14</f>
        <v>14.05</v>
      </c>
      <c r="AH14" s="282">
        <f>'VRP Model'!AE14</f>
        <v>19.89</v>
      </c>
      <c r="AI14" s="282">
        <f>'VRP Model'!AF14</f>
        <v>2.38</v>
      </c>
      <c r="AJ14" s="282">
        <f>'VRP Model'!AG14</f>
        <v>5.58</v>
      </c>
      <c r="AK14" s="282">
        <f>'VRP Model'!AH14</f>
        <v>4.7300000000000004</v>
      </c>
      <c r="AL14" s="282">
        <f>'VRP Model'!AI14</f>
        <v>4.17</v>
      </c>
      <c r="AM14" s="282">
        <f>'VRP Model'!AJ14</f>
        <v>4.8</v>
      </c>
      <c r="AN14" s="282">
        <f>'VRP Model'!AK14</f>
        <v>0.46</v>
      </c>
      <c r="AO14" s="282">
        <f>'VRP Model'!AL14</f>
        <v>0.19</v>
      </c>
      <c r="AP14" s="282">
        <f>'VRP Model'!AM14</f>
        <v>4.6900000000000004</v>
      </c>
      <c r="AQ14" s="282">
        <f>'VRP Model'!AN14</f>
        <v>3.1</v>
      </c>
      <c r="AR14" s="282">
        <f>'VRP Model'!AO14</f>
        <v>8.27</v>
      </c>
      <c r="AS14" s="282">
        <f>'VRP Model'!AP14</f>
        <v>9.85</v>
      </c>
      <c r="AT14" s="282">
        <f>'VRP Model'!AQ14</f>
        <v>7.8</v>
      </c>
      <c r="AU14" s="282">
        <f>'VRP Model'!AR14</f>
        <v>0.56999999999999995</v>
      </c>
      <c r="AV14" s="291">
        <f>'VRP Model'!AS14</f>
        <v>7.3</v>
      </c>
      <c r="AW14" s="275">
        <v>999999</v>
      </c>
      <c r="AX14" s="275">
        <v>999999</v>
      </c>
      <c r="AY14" s="275">
        <v>999999</v>
      </c>
      <c r="AZ14" s="275">
        <v>999999</v>
      </c>
      <c r="BA14" s="275">
        <v>999999</v>
      </c>
      <c r="BB14" s="275">
        <v>999999</v>
      </c>
      <c r="BC14" s="275">
        <v>999999</v>
      </c>
      <c r="BD14" s="275">
        <v>999999</v>
      </c>
      <c r="BE14" s="275">
        <v>999999</v>
      </c>
      <c r="BF14" s="275">
        <v>999999</v>
      </c>
      <c r="BG14" s="275">
        <v>999999</v>
      </c>
      <c r="BH14" s="275">
        <v>999999</v>
      </c>
      <c r="BI14" s="275">
        <v>999999</v>
      </c>
      <c r="BJ14" s="275">
        <v>999999</v>
      </c>
      <c r="BK14" s="275">
        <v>999999</v>
      </c>
      <c r="BL14" s="275">
        <v>999999</v>
      </c>
      <c r="BM14" s="275">
        <v>999999</v>
      </c>
      <c r="BN14" s="275">
        <v>999999</v>
      </c>
      <c r="BO14" s="275">
        <v>999999</v>
      </c>
      <c r="BP14" s="275">
        <v>999999</v>
      </c>
      <c r="BQ14" s="275">
        <v>999999</v>
      </c>
      <c r="BR14" s="275">
        <v>999999</v>
      </c>
      <c r="BS14" s="275">
        <v>999999</v>
      </c>
      <c r="BT14" s="275">
        <v>999999</v>
      </c>
      <c r="BU14" s="275">
        <v>999999</v>
      </c>
      <c r="BV14" s="275">
        <v>999999</v>
      </c>
      <c r="BW14" s="275">
        <v>999999</v>
      </c>
      <c r="BX14" s="275">
        <v>999999</v>
      </c>
      <c r="BY14" s="275">
        <v>999999</v>
      </c>
      <c r="BZ14" s="275">
        <v>999999</v>
      </c>
      <c r="CA14" s="275">
        <v>999999</v>
      </c>
      <c r="CB14" s="275">
        <v>999999</v>
      </c>
      <c r="CC14" s="275">
        <v>999999</v>
      </c>
      <c r="CD14" s="275">
        <v>999999</v>
      </c>
      <c r="CE14" s="275">
        <v>999999</v>
      </c>
      <c r="CF14" s="275">
        <v>999999</v>
      </c>
      <c r="CG14" s="275">
        <v>999999</v>
      </c>
      <c r="CH14" s="275">
        <v>999999</v>
      </c>
      <c r="CI14" s="275">
        <v>999999</v>
      </c>
      <c r="CJ14" s="275">
        <v>999999</v>
      </c>
      <c r="CK14" s="275">
        <v>999999</v>
      </c>
      <c r="CL14" s="275">
        <v>999999</v>
      </c>
      <c r="CM14" s="275">
        <v>999999</v>
      </c>
      <c r="CN14" s="275">
        <v>999999</v>
      </c>
      <c r="CO14" s="275">
        <v>999999</v>
      </c>
      <c r="CP14" s="275">
        <v>999999</v>
      </c>
      <c r="CQ14" s="275">
        <v>999999</v>
      </c>
      <c r="CR14" s="275">
        <v>999999</v>
      </c>
      <c r="CS14" s="275">
        <v>999999</v>
      </c>
      <c r="CT14" s="275">
        <v>999999</v>
      </c>
      <c r="CU14" s="275">
        <v>999999</v>
      </c>
      <c r="CV14" s="275">
        <v>999999</v>
      </c>
      <c r="CW14" s="275">
        <v>999999</v>
      </c>
      <c r="CX14" s="275">
        <v>999999</v>
      </c>
      <c r="CY14" s="275">
        <v>999999</v>
      </c>
      <c r="CZ14" s="275">
        <v>999999</v>
      </c>
      <c r="DA14" s="275">
        <v>999999</v>
      </c>
      <c r="DB14" s="275">
        <v>999999</v>
      </c>
      <c r="DC14" s="275">
        <v>999999</v>
      </c>
      <c r="DD14" s="275">
        <v>999999</v>
      </c>
      <c r="DE14" s="275">
        <v>999999</v>
      </c>
      <c r="DF14" s="275">
        <v>999999</v>
      </c>
      <c r="DG14" s="275">
        <v>999999</v>
      </c>
      <c r="DH14" s="275">
        <v>999999</v>
      </c>
      <c r="DI14" s="275">
        <v>999999</v>
      </c>
      <c r="DJ14" s="275">
        <v>999999</v>
      </c>
      <c r="DK14" s="275">
        <v>999999</v>
      </c>
      <c r="DL14" s="275">
        <v>999999</v>
      </c>
      <c r="DM14" s="275">
        <v>999999</v>
      </c>
      <c r="DN14" s="275">
        <v>999999</v>
      </c>
      <c r="DO14" s="275">
        <v>999999</v>
      </c>
      <c r="DP14" s="275">
        <v>999999</v>
      </c>
      <c r="DQ14" s="275">
        <v>999999</v>
      </c>
      <c r="DR14" s="275">
        <v>999999</v>
      </c>
      <c r="DS14" s="275">
        <v>999999</v>
      </c>
      <c r="DT14" s="275">
        <v>999999</v>
      </c>
      <c r="DU14" s="275">
        <v>999999</v>
      </c>
      <c r="DV14" s="275">
        <v>999999</v>
      </c>
      <c r="DW14" s="275">
        <v>999999</v>
      </c>
      <c r="DX14" s="275">
        <v>999999</v>
      </c>
      <c r="DY14" s="275">
        <v>999999</v>
      </c>
      <c r="DZ14" s="275">
        <v>999999</v>
      </c>
      <c r="EA14" s="275">
        <v>999999</v>
      </c>
      <c r="EB14" s="275">
        <v>999999</v>
      </c>
      <c r="EC14" s="275">
        <v>999999</v>
      </c>
      <c r="ED14" s="275">
        <v>999999</v>
      </c>
      <c r="EE14" s="275">
        <v>999999</v>
      </c>
      <c r="EF14" s="275">
        <v>999999</v>
      </c>
      <c r="EG14" s="275">
        <v>999999</v>
      </c>
      <c r="EH14" s="275">
        <v>999999</v>
      </c>
      <c r="EI14" s="275">
        <v>999999</v>
      </c>
      <c r="EJ14" s="275">
        <v>999999</v>
      </c>
      <c r="EK14" s="275">
        <v>999999</v>
      </c>
      <c r="EL14" s="275">
        <v>999999</v>
      </c>
      <c r="EM14" s="275">
        <v>999999</v>
      </c>
      <c r="EN14" s="275">
        <v>999999</v>
      </c>
      <c r="EO14" s="275">
        <v>999999</v>
      </c>
      <c r="EP14" s="275">
        <v>999999</v>
      </c>
      <c r="EQ14" s="275">
        <v>999999</v>
      </c>
      <c r="ER14" s="275">
        <v>999999</v>
      </c>
      <c r="ES14" s="275">
        <v>999999</v>
      </c>
      <c r="ET14" s="275">
        <v>999999</v>
      </c>
      <c r="EU14" s="275">
        <v>999999</v>
      </c>
      <c r="EV14" s="275">
        <v>999999</v>
      </c>
      <c r="EW14" s="275">
        <v>999999</v>
      </c>
      <c r="EX14" s="275">
        <v>999999</v>
      </c>
      <c r="EY14" s="275">
        <v>999999</v>
      </c>
      <c r="EZ14" s="275">
        <v>999999</v>
      </c>
      <c r="FA14" s="275">
        <v>999999</v>
      </c>
      <c r="FB14" s="275">
        <v>999999</v>
      </c>
      <c r="FC14" s="275">
        <v>999999</v>
      </c>
      <c r="FD14" s="275">
        <v>999999</v>
      </c>
      <c r="FE14" s="275">
        <v>999999</v>
      </c>
      <c r="FF14" s="275">
        <v>999999</v>
      </c>
      <c r="FG14" s="275">
        <v>999999</v>
      </c>
      <c r="FH14" s="275">
        <v>999999</v>
      </c>
      <c r="FI14" s="275">
        <v>999999</v>
      </c>
      <c r="FJ14" s="275">
        <v>999999</v>
      </c>
      <c r="FK14" s="275">
        <v>999999</v>
      </c>
      <c r="FL14" s="275">
        <v>999999</v>
      </c>
      <c r="FM14" s="275">
        <v>999999</v>
      </c>
      <c r="FN14" s="275">
        <v>999999</v>
      </c>
      <c r="FO14" s="275">
        <v>999999</v>
      </c>
      <c r="FP14" s="275">
        <v>999999</v>
      </c>
      <c r="FQ14" s="275">
        <v>999999</v>
      </c>
      <c r="FR14" s="275">
        <v>999999</v>
      </c>
      <c r="FS14" s="275">
        <v>999999</v>
      </c>
      <c r="FT14" s="275">
        <v>999999</v>
      </c>
      <c r="FU14" s="275">
        <v>999999</v>
      </c>
      <c r="FV14" s="275">
        <v>999999</v>
      </c>
      <c r="FW14" s="275">
        <v>999999</v>
      </c>
      <c r="FX14" s="275">
        <v>999999</v>
      </c>
      <c r="FY14" s="275">
        <v>999999</v>
      </c>
      <c r="FZ14" s="275">
        <v>999999</v>
      </c>
      <c r="GA14" s="275">
        <v>999999</v>
      </c>
      <c r="GB14" s="275">
        <v>999999</v>
      </c>
      <c r="GC14" s="275">
        <v>999999</v>
      </c>
      <c r="GD14" s="275">
        <v>999999</v>
      </c>
      <c r="GE14" s="275">
        <v>999999</v>
      </c>
      <c r="GF14" s="275">
        <v>999999</v>
      </c>
      <c r="GG14" s="275">
        <v>999999</v>
      </c>
      <c r="GH14" s="275">
        <v>999999</v>
      </c>
      <c r="GI14" s="275">
        <v>999999</v>
      </c>
      <c r="GJ14" s="275">
        <v>999999</v>
      </c>
      <c r="GK14" s="275">
        <v>999999</v>
      </c>
      <c r="GL14" s="275">
        <v>999999</v>
      </c>
      <c r="GM14" s="275">
        <v>999999</v>
      </c>
      <c r="GN14" s="275">
        <v>999999</v>
      </c>
    </row>
    <row r="15" spans="1:197" ht="81" customHeight="1" x14ac:dyDescent="0.15">
      <c r="A15" s="218">
        <v>9</v>
      </c>
      <c r="B15" s="216" t="str" cm="1">
        <f t="array" aca="1" ref="B15" ca="1">IF(ISNUMBER(FIND(","&amp;A15&amp;",",INDIRECT("E"&amp;$B$2))),"yes","no")</f>
        <v>yes</v>
      </c>
      <c r="C15" s="205">
        <f t="shared" ca="1" si="3"/>
        <v>99999</v>
      </c>
      <c r="D15" s="204">
        <v>9</v>
      </c>
      <c r="E15" s="206" t="str">
        <f t="shared" ref="E15" si="58">IF(D15=0,"0,",CONCATENATE(E14,H14&amp;","))</f>
        <v>0,15,22,21,23,14,30,28,32,20,</v>
      </c>
      <c r="F15" s="207" t="str">
        <f t="shared" ref="F15" si="59">IF(D15=0,B12,IF(A15&lt;=$B$4,SUBSTITUTE(F14,","&amp;H14&amp;",",",",1),"Enter 0 (zero) in blue-filled cell "&amp;"H"&amp;ROW()&amp;" and STOP"))</f>
        <v>,1,2,3,4,5,6,7,8,9,10,11,12,13,16,17,18,19,24,25,26,27,29,31,</v>
      </c>
      <c r="G15" s="208">
        <v>1</v>
      </c>
      <c r="H15" s="276">
        <v>7</v>
      </c>
      <c r="I15" s="210">
        <f t="shared" ref="I15" ca="1" si="60">IF(ISNUMBER(G15),IF(D15=0,OFFSET(P15,0,H15),IF(N15=N14,OFFSET($O$5,MIN(H14,H15)+1,MAX(H14,H15)+1), OFFSET($P$6,0,H14)+OFFSET($P$6,0,H15)    )),"-")</f>
        <v>1.03</v>
      </c>
      <c r="J15" s="211">
        <f t="shared" ref="J15" ca="1" si="61">IF(D15=0,+I15,IF(ISNUMBER(J14+I15),+J14+I15,"-"))</f>
        <v>13.2</v>
      </c>
      <c r="K15" s="297" t="str">
        <f t="shared" ref="K15" si="62">IF(H14=H15,IF(LEN(F15)=1,"Enter 0 in cell "&amp;"H"&amp;ROW()&amp;" and STOP",IF(ROW()=$B$2,"Enter "&amp;MATCH(MIN($C$7:$C$55),$C$7:$C$55,0)&amp;" in cell "&amp;"H"&amp;ROW()&amp;". "&amp;"The min distance increment is "&amp;MIN($C$7:$C$55),"")),"")</f>
        <v/>
      </c>
      <c r="L15" s="286">
        <f ca="1">IF(ISNUMBER(D15)=FALSE,"",IF(D15=$B$4, 0,OFFSET('VRP Model'!$A$5,H15,0)  ))</f>
        <v>1.25</v>
      </c>
      <c r="M15" s="213">
        <f ca="1">IF(ISBLANK(H15),"",IF(ROW()&lt;&gt;6,   IF(M14+L15&lt;='VRP Model'!$L$2,M14+L15,L15),  L15)        )</f>
        <v>12.5</v>
      </c>
      <c r="N15" s="214">
        <f t="shared" ref="N15" ca="1" si="63">IF(G15=0,1,IF(ISNUMBER(D15),IF(M15&gt;=M14,N14,N14+1),""))</f>
        <v>1</v>
      </c>
      <c r="O15" s="222">
        <v>9</v>
      </c>
      <c r="P15" s="282"/>
      <c r="Q15" s="282"/>
      <c r="R15" s="282"/>
      <c r="S15" s="282"/>
      <c r="T15" s="282"/>
      <c r="U15" s="282"/>
      <c r="V15" s="282"/>
      <c r="W15" s="282"/>
      <c r="X15" s="282"/>
      <c r="Y15" s="282" t="str">
        <f>'VRP Model'!V15</f>
        <v>-</v>
      </c>
      <c r="Z15" s="282">
        <f>'VRP Model'!W15</f>
        <v>0.05</v>
      </c>
      <c r="AA15" s="282">
        <f>'VRP Model'!X15</f>
        <v>1.74</v>
      </c>
      <c r="AB15" s="282">
        <f>'VRP Model'!Y15</f>
        <v>6.22</v>
      </c>
      <c r="AC15" s="282">
        <f>'VRP Model'!Z15</f>
        <v>0.26</v>
      </c>
      <c r="AD15" s="282">
        <f>'VRP Model'!AA15</f>
        <v>7.57</v>
      </c>
      <c r="AE15" s="282">
        <f>'VRP Model'!AB15</f>
        <v>4.96</v>
      </c>
      <c r="AF15" s="282">
        <f>'VRP Model'!AC15</f>
        <v>17.670000000000002</v>
      </c>
      <c r="AG15" s="282">
        <f>'VRP Model'!AD15</f>
        <v>14.21</v>
      </c>
      <c r="AH15" s="282">
        <f>'VRP Model'!AE15</f>
        <v>20.05</v>
      </c>
      <c r="AI15" s="282">
        <f>'VRP Model'!AF15</f>
        <v>2.79</v>
      </c>
      <c r="AJ15" s="282">
        <f>'VRP Model'!AG15</f>
        <v>5.98</v>
      </c>
      <c r="AK15" s="282">
        <f>'VRP Model'!AH15</f>
        <v>5.14</v>
      </c>
      <c r="AL15" s="282">
        <f>'VRP Model'!AI15</f>
        <v>4.57</v>
      </c>
      <c r="AM15" s="282">
        <f>'VRP Model'!AJ15</f>
        <v>4.55</v>
      </c>
      <c r="AN15" s="282">
        <f>'VRP Model'!AK15</f>
        <v>0.26</v>
      </c>
      <c r="AO15" s="282">
        <f>'VRP Model'!AL15</f>
        <v>0.77</v>
      </c>
      <c r="AP15" s="282">
        <f>'VRP Model'!AM15</f>
        <v>5.09</v>
      </c>
      <c r="AQ15" s="282">
        <f>'VRP Model'!AN15</f>
        <v>3.51</v>
      </c>
      <c r="AR15" s="282">
        <f>'VRP Model'!AO15</f>
        <v>8.4600000000000009</v>
      </c>
      <c r="AS15" s="282">
        <f>'VRP Model'!AP15</f>
        <v>10.01</v>
      </c>
      <c r="AT15" s="282">
        <f>'VRP Model'!AQ15</f>
        <v>8</v>
      </c>
      <c r="AU15" s="282">
        <f>'VRP Model'!AR15</f>
        <v>0.98</v>
      </c>
      <c r="AV15" s="291">
        <f>'VRP Model'!AS15</f>
        <v>7.7</v>
      </c>
      <c r="AW15" s="275">
        <v>999999</v>
      </c>
      <c r="AX15" s="275">
        <v>999999</v>
      </c>
      <c r="AY15" s="275">
        <v>999999</v>
      </c>
      <c r="AZ15" s="275">
        <v>999999</v>
      </c>
      <c r="BA15" s="275">
        <v>999999</v>
      </c>
      <c r="BB15" s="275">
        <v>999999</v>
      </c>
      <c r="BC15" s="275">
        <v>999999</v>
      </c>
      <c r="BD15" s="275">
        <v>999999</v>
      </c>
      <c r="BE15" s="275">
        <v>999999</v>
      </c>
      <c r="BF15" s="275">
        <v>999999</v>
      </c>
      <c r="BG15" s="275">
        <v>999999</v>
      </c>
      <c r="BH15" s="275">
        <v>999999</v>
      </c>
      <c r="BI15" s="275">
        <v>999999</v>
      </c>
      <c r="BJ15" s="275">
        <v>999999</v>
      </c>
      <c r="BK15" s="275">
        <v>999999</v>
      </c>
      <c r="BL15" s="275">
        <v>999999</v>
      </c>
      <c r="BM15" s="275">
        <v>999999</v>
      </c>
      <c r="BN15" s="275">
        <v>999999</v>
      </c>
      <c r="BO15" s="275">
        <v>999999</v>
      </c>
      <c r="BP15" s="275">
        <v>999999</v>
      </c>
      <c r="BQ15" s="275">
        <v>999999</v>
      </c>
      <c r="BR15" s="275">
        <v>999999</v>
      </c>
      <c r="BS15" s="275">
        <v>999999</v>
      </c>
      <c r="BT15" s="275">
        <v>999999</v>
      </c>
      <c r="BU15" s="275">
        <v>999999</v>
      </c>
      <c r="BV15" s="275">
        <v>999999</v>
      </c>
      <c r="BW15" s="275">
        <v>999999</v>
      </c>
      <c r="BX15" s="275">
        <v>999999</v>
      </c>
      <c r="BY15" s="275">
        <v>999999</v>
      </c>
      <c r="BZ15" s="275">
        <v>999999</v>
      </c>
      <c r="CA15" s="275">
        <v>999999</v>
      </c>
      <c r="CB15" s="275">
        <v>999999</v>
      </c>
      <c r="CC15" s="275">
        <v>999999</v>
      </c>
      <c r="CD15" s="275">
        <v>999999</v>
      </c>
      <c r="CE15" s="275">
        <v>999999</v>
      </c>
      <c r="CF15" s="275">
        <v>999999</v>
      </c>
      <c r="CG15" s="275">
        <v>999999</v>
      </c>
      <c r="CH15" s="275">
        <v>999999</v>
      </c>
      <c r="CI15" s="275">
        <v>999999</v>
      </c>
      <c r="CJ15" s="275">
        <v>999999</v>
      </c>
      <c r="CK15" s="275">
        <v>999999</v>
      </c>
      <c r="CL15" s="275">
        <v>999999</v>
      </c>
      <c r="CM15" s="275">
        <v>999999</v>
      </c>
      <c r="CN15" s="275">
        <v>999999</v>
      </c>
      <c r="CO15" s="275">
        <v>999999</v>
      </c>
      <c r="CP15" s="275">
        <v>999999</v>
      </c>
      <c r="CQ15" s="275">
        <v>999999</v>
      </c>
      <c r="CR15" s="275">
        <v>999999</v>
      </c>
      <c r="CS15" s="275">
        <v>999999</v>
      </c>
      <c r="CT15" s="275">
        <v>999999</v>
      </c>
      <c r="CU15" s="275">
        <v>999999</v>
      </c>
      <c r="CV15" s="275">
        <v>999999</v>
      </c>
      <c r="CW15" s="275">
        <v>999999</v>
      </c>
      <c r="CX15" s="275">
        <v>999999</v>
      </c>
      <c r="CY15" s="275">
        <v>999999</v>
      </c>
      <c r="CZ15" s="275">
        <v>999999</v>
      </c>
      <c r="DA15" s="275">
        <v>999999</v>
      </c>
      <c r="DB15" s="275">
        <v>999999</v>
      </c>
      <c r="DC15" s="275">
        <v>999999</v>
      </c>
      <c r="DD15" s="275">
        <v>999999</v>
      </c>
      <c r="DE15" s="275">
        <v>999999</v>
      </c>
      <c r="DF15" s="275">
        <v>999999</v>
      </c>
      <c r="DG15" s="275">
        <v>999999</v>
      </c>
      <c r="DH15" s="275">
        <v>999999</v>
      </c>
      <c r="DI15" s="275">
        <v>999999</v>
      </c>
      <c r="DJ15" s="275">
        <v>999999</v>
      </c>
      <c r="DK15" s="275">
        <v>999999</v>
      </c>
      <c r="DL15" s="275">
        <v>999999</v>
      </c>
      <c r="DM15" s="275">
        <v>999999</v>
      </c>
      <c r="DN15" s="275">
        <v>999999</v>
      </c>
      <c r="DO15" s="275">
        <v>999999</v>
      </c>
      <c r="DP15" s="275">
        <v>999999</v>
      </c>
      <c r="DQ15" s="275">
        <v>999999</v>
      </c>
      <c r="DR15" s="275">
        <v>999999</v>
      </c>
      <c r="DS15" s="275">
        <v>999999</v>
      </c>
      <c r="DT15" s="275">
        <v>999999</v>
      </c>
      <c r="DU15" s="275">
        <v>999999</v>
      </c>
      <c r="DV15" s="275">
        <v>999999</v>
      </c>
      <c r="DW15" s="275">
        <v>999999</v>
      </c>
      <c r="DX15" s="275">
        <v>999999</v>
      </c>
      <c r="DY15" s="275">
        <v>999999</v>
      </c>
      <c r="DZ15" s="275">
        <v>999999</v>
      </c>
      <c r="EA15" s="275">
        <v>999999</v>
      </c>
      <c r="EB15" s="275">
        <v>999999</v>
      </c>
      <c r="EC15" s="275">
        <v>999999</v>
      </c>
      <c r="ED15" s="275">
        <v>999999</v>
      </c>
      <c r="EE15" s="275">
        <v>999999</v>
      </c>
      <c r="EF15" s="275">
        <v>999999</v>
      </c>
      <c r="EG15" s="275">
        <v>999999</v>
      </c>
      <c r="EH15" s="275">
        <v>999999</v>
      </c>
      <c r="EI15" s="275">
        <v>999999</v>
      </c>
      <c r="EJ15" s="275">
        <v>999999</v>
      </c>
      <c r="EK15" s="275">
        <v>999999</v>
      </c>
      <c r="EL15" s="275">
        <v>999999</v>
      </c>
      <c r="EM15" s="275">
        <v>999999</v>
      </c>
      <c r="EN15" s="275">
        <v>999999</v>
      </c>
      <c r="EO15" s="275">
        <v>999999</v>
      </c>
      <c r="EP15" s="275">
        <v>999999</v>
      </c>
      <c r="EQ15" s="275">
        <v>999999</v>
      </c>
      <c r="ER15" s="275">
        <v>999999</v>
      </c>
      <c r="ES15" s="275">
        <v>999999</v>
      </c>
      <c r="ET15" s="275">
        <v>999999</v>
      </c>
      <c r="EU15" s="275">
        <v>999999</v>
      </c>
      <c r="EV15" s="275">
        <v>999999</v>
      </c>
      <c r="EW15" s="275">
        <v>999999</v>
      </c>
      <c r="EX15" s="275">
        <v>999999</v>
      </c>
      <c r="EY15" s="275">
        <v>999999</v>
      </c>
      <c r="EZ15" s="275">
        <v>999999</v>
      </c>
      <c r="FA15" s="275">
        <v>999999</v>
      </c>
      <c r="FB15" s="275">
        <v>999999</v>
      </c>
      <c r="FC15" s="275">
        <v>999999</v>
      </c>
      <c r="FD15" s="275">
        <v>999999</v>
      </c>
      <c r="FE15" s="275">
        <v>999999</v>
      </c>
      <c r="FF15" s="275">
        <v>999999</v>
      </c>
      <c r="FG15" s="275">
        <v>999999</v>
      </c>
      <c r="FH15" s="275">
        <v>999999</v>
      </c>
      <c r="FI15" s="275">
        <v>999999</v>
      </c>
      <c r="FJ15" s="275">
        <v>999999</v>
      </c>
      <c r="FK15" s="275">
        <v>999999</v>
      </c>
      <c r="FL15" s="275">
        <v>999999</v>
      </c>
      <c r="FM15" s="275">
        <v>999999</v>
      </c>
      <c r="FN15" s="275">
        <v>999999</v>
      </c>
      <c r="FO15" s="275">
        <v>999999</v>
      </c>
      <c r="FP15" s="275">
        <v>999999</v>
      </c>
      <c r="FQ15" s="275">
        <v>999999</v>
      </c>
      <c r="FR15" s="275">
        <v>999999</v>
      </c>
      <c r="FS15" s="275">
        <v>999999</v>
      </c>
      <c r="FT15" s="275">
        <v>999999</v>
      </c>
      <c r="FU15" s="275">
        <v>999999</v>
      </c>
      <c r="FV15" s="275">
        <v>999999</v>
      </c>
      <c r="FW15" s="275">
        <v>999999</v>
      </c>
      <c r="FX15" s="275">
        <v>999999</v>
      </c>
      <c r="FY15" s="275">
        <v>999999</v>
      </c>
      <c r="FZ15" s="275">
        <v>999999</v>
      </c>
      <c r="GA15" s="275">
        <v>999999</v>
      </c>
      <c r="GB15" s="275">
        <v>999999</v>
      </c>
      <c r="GC15" s="275">
        <v>999999</v>
      </c>
      <c r="GD15" s="275">
        <v>999999</v>
      </c>
      <c r="GE15" s="275">
        <v>999999</v>
      </c>
      <c r="GF15" s="275">
        <v>999999</v>
      </c>
      <c r="GG15" s="275">
        <v>999999</v>
      </c>
      <c r="GH15" s="275">
        <v>999999</v>
      </c>
      <c r="GI15" s="275">
        <v>999999</v>
      </c>
      <c r="GJ15" s="275">
        <v>999999</v>
      </c>
      <c r="GK15" s="275">
        <v>999999</v>
      </c>
      <c r="GL15" s="275">
        <v>999999</v>
      </c>
      <c r="GM15" s="275">
        <v>999999</v>
      </c>
      <c r="GN15" s="275">
        <v>999999</v>
      </c>
    </row>
    <row r="16" spans="1:197" ht="85" customHeight="1" x14ac:dyDescent="0.15">
      <c r="A16" s="218">
        <v>10</v>
      </c>
      <c r="B16" s="216" t="str" cm="1">
        <f t="array" aca="1" ref="B16" ca="1">IF(ISNUMBER(FIND(","&amp;A16&amp;",",INDIRECT("E"&amp;$B$2))),"yes","no")</f>
        <v>yes</v>
      </c>
      <c r="C16" s="205">
        <f t="shared" ca="1" si="3"/>
        <v>99999</v>
      </c>
      <c r="D16" s="204">
        <v>10</v>
      </c>
      <c r="E16" s="206" t="str">
        <f t="shared" ref="E16" si="64">IF(D16=0,"0,",CONCATENATE(E15,H15&amp;","))</f>
        <v>0,15,22,21,23,14,30,28,32,20,7,</v>
      </c>
      <c r="F16" s="207" t="str">
        <f t="shared" ref="F16" si="65">IF(D16=0,B13,IF(A16&lt;=$B$4,SUBSTITUTE(F15,","&amp;H15&amp;",",",",1),"Enter 0 (zero) in blue-filled cell "&amp;"H"&amp;ROW()&amp;" and STOP"))</f>
        <v>,1,2,3,4,5,6,8,9,10,11,12,13,16,17,18,19,24,25,26,27,29,31,</v>
      </c>
      <c r="G16" s="208">
        <v>1</v>
      </c>
      <c r="H16" s="276">
        <v>1</v>
      </c>
      <c r="I16" s="210">
        <f t="shared" ref="I16" ca="1" si="66">IF(ISNUMBER(G16),IF(D16=0,OFFSET(P16,0,H16),IF(N16=N15,OFFSET($O$5,MIN(H15,H16)+1,MAX(H15,H16)+1), OFFSET($P$6,0,H15)+OFFSET($P$6,0,H16)    )),"-")</f>
        <v>0.24</v>
      </c>
      <c r="J16" s="211">
        <f t="shared" ref="J16" ca="1" si="67">IF(D16=0,+I16,IF(ISNUMBER(J15+I16),+J15+I16,"-"))</f>
        <v>13.44</v>
      </c>
      <c r="K16" s="297" t="str">
        <f t="shared" ref="K16" si="68">IF(H15=H16,IF(LEN(F16)=1,"Enter 0 in cell "&amp;"H"&amp;ROW()&amp;" and STOP",IF(ROW()=$B$2,"Enter "&amp;MATCH(MIN($C$7:$C$55),$C$7:$C$55,0)&amp;" in cell "&amp;"H"&amp;ROW()&amp;". "&amp;"The min distance increment is "&amp;MIN($C$7:$C$55),"")),"")</f>
        <v/>
      </c>
      <c r="L16" s="286">
        <f ca="1">IF(ISNUMBER(D16)=FALSE,"",IF(D16=$B$4, 0,OFFSET('VRP Model'!$A$5,H16,0)  ))</f>
        <v>1.25</v>
      </c>
      <c r="M16" s="213">
        <f ca="1">IF(ISBLANK(H16),"",IF(ROW()&lt;&gt;6,   IF(M15+L16&lt;='VRP Model'!$L$2,M15+L16,L16),  L16)        )</f>
        <v>13.75</v>
      </c>
      <c r="N16" s="214">
        <f t="shared" ref="N16" ca="1" si="69">IF(G16=0,1,IF(ISNUMBER(D16),IF(M16&gt;=M15,N15,N15+1),""))</f>
        <v>1</v>
      </c>
      <c r="O16" s="222">
        <v>10</v>
      </c>
      <c r="P16" s="282"/>
      <c r="Q16" s="282"/>
      <c r="R16" s="282"/>
      <c r="S16" s="282"/>
      <c r="T16" s="282"/>
      <c r="U16" s="282"/>
      <c r="V16" s="282"/>
      <c r="W16" s="282"/>
      <c r="X16" s="282"/>
      <c r="Y16" s="282"/>
      <c r="Z16" s="282" t="str">
        <f>'VRP Model'!W16</f>
        <v>-</v>
      </c>
      <c r="AA16" s="282">
        <f>'VRP Model'!X16</f>
        <v>1.67</v>
      </c>
      <c r="AB16" s="282">
        <f>'VRP Model'!Y16</f>
        <v>6.16</v>
      </c>
      <c r="AC16" s="282">
        <f>'VRP Model'!Z16</f>
        <v>0.22</v>
      </c>
      <c r="AD16" s="282">
        <f>'VRP Model'!AA16</f>
        <v>7.5</v>
      </c>
      <c r="AE16" s="282">
        <f>'VRP Model'!AB16</f>
        <v>4.8899999999999997</v>
      </c>
      <c r="AF16" s="282">
        <f>'VRP Model'!AC16</f>
        <v>17.600000000000001</v>
      </c>
      <c r="AG16" s="282">
        <f>'VRP Model'!AD16</f>
        <v>14.15</v>
      </c>
      <c r="AH16" s="282">
        <f>'VRP Model'!AE16</f>
        <v>19.989999999999998</v>
      </c>
      <c r="AI16" s="282">
        <f>'VRP Model'!AF16</f>
        <v>2.72</v>
      </c>
      <c r="AJ16" s="282">
        <f>'VRP Model'!AG16</f>
        <v>5.92</v>
      </c>
      <c r="AK16" s="282">
        <f>'VRP Model'!AH16</f>
        <v>5.07</v>
      </c>
      <c r="AL16" s="282">
        <f>'VRP Model'!AI16</f>
        <v>4.5</v>
      </c>
      <c r="AM16" s="282">
        <f>'VRP Model'!AJ16</f>
        <v>4.4800000000000004</v>
      </c>
      <c r="AN16" s="282">
        <f>'VRP Model'!AK16</f>
        <v>0.18</v>
      </c>
      <c r="AO16" s="282">
        <f>'VRP Model'!AL16</f>
        <v>0.71</v>
      </c>
      <c r="AP16" s="282">
        <f>'VRP Model'!AM16</f>
        <v>5.0199999999999996</v>
      </c>
      <c r="AQ16" s="282">
        <f>'VRP Model'!AN16</f>
        <v>3.44</v>
      </c>
      <c r="AR16" s="282">
        <f>'VRP Model'!AO16</f>
        <v>8.39</v>
      </c>
      <c r="AS16" s="282">
        <f>'VRP Model'!AP16</f>
        <v>9.9499999999999993</v>
      </c>
      <c r="AT16" s="282">
        <f>'VRP Model'!AQ16</f>
        <v>7.93</v>
      </c>
      <c r="AU16" s="282">
        <f>'VRP Model'!AR16</f>
        <v>0.91</v>
      </c>
      <c r="AV16" s="291">
        <f>'VRP Model'!AS16</f>
        <v>7.63</v>
      </c>
      <c r="AW16" s="275">
        <v>999999</v>
      </c>
      <c r="AX16" s="275">
        <v>999999</v>
      </c>
      <c r="AY16" s="275">
        <v>999999</v>
      </c>
      <c r="AZ16" s="275">
        <v>999999</v>
      </c>
      <c r="BA16" s="275">
        <v>999999</v>
      </c>
      <c r="BB16" s="275">
        <v>999999</v>
      </c>
      <c r="BC16" s="275">
        <v>999999</v>
      </c>
      <c r="BD16" s="275">
        <v>999999</v>
      </c>
      <c r="BE16" s="275">
        <v>999999</v>
      </c>
      <c r="BF16" s="275">
        <v>999999</v>
      </c>
      <c r="BG16" s="275">
        <v>999999</v>
      </c>
      <c r="BH16" s="275">
        <v>999999</v>
      </c>
      <c r="BI16" s="275">
        <v>999999</v>
      </c>
      <c r="BJ16" s="275">
        <v>999999</v>
      </c>
      <c r="BK16" s="275">
        <v>999999</v>
      </c>
      <c r="BL16" s="275">
        <v>999999</v>
      </c>
      <c r="BM16" s="275">
        <v>999999</v>
      </c>
      <c r="BN16" s="275">
        <v>999999</v>
      </c>
      <c r="BO16" s="275">
        <v>999999</v>
      </c>
      <c r="BP16" s="275">
        <v>999999</v>
      </c>
      <c r="BQ16" s="275">
        <v>999999</v>
      </c>
      <c r="BR16" s="275">
        <v>999999</v>
      </c>
      <c r="BS16" s="275">
        <v>999999</v>
      </c>
      <c r="BT16" s="275">
        <v>999999</v>
      </c>
      <c r="BU16" s="275">
        <v>999999</v>
      </c>
      <c r="BV16" s="275">
        <v>999999</v>
      </c>
      <c r="BW16" s="275">
        <v>999999</v>
      </c>
      <c r="BX16" s="275">
        <v>999999</v>
      </c>
      <c r="BY16" s="275">
        <v>999999</v>
      </c>
      <c r="BZ16" s="275">
        <v>999999</v>
      </c>
      <c r="CA16" s="275">
        <v>999999</v>
      </c>
      <c r="CB16" s="275">
        <v>999999</v>
      </c>
      <c r="CC16" s="275">
        <v>999999</v>
      </c>
      <c r="CD16" s="275">
        <v>999999</v>
      </c>
      <c r="CE16" s="275">
        <v>999999</v>
      </c>
      <c r="CF16" s="275">
        <v>999999</v>
      </c>
      <c r="CG16" s="275">
        <v>999999</v>
      </c>
      <c r="CH16" s="275">
        <v>999999</v>
      </c>
      <c r="CI16" s="275">
        <v>999999</v>
      </c>
      <c r="CJ16" s="275">
        <v>999999</v>
      </c>
      <c r="CK16" s="275">
        <v>999999</v>
      </c>
      <c r="CL16" s="275">
        <v>999999</v>
      </c>
      <c r="CM16" s="275">
        <v>999999</v>
      </c>
      <c r="CN16" s="275">
        <v>999999</v>
      </c>
      <c r="CO16" s="275">
        <v>999999</v>
      </c>
      <c r="CP16" s="275">
        <v>999999</v>
      </c>
      <c r="CQ16" s="275">
        <v>999999</v>
      </c>
      <c r="CR16" s="275">
        <v>999999</v>
      </c>
      <c r="CS16" s="275">
        <v>999999</v>
      </c>
      <c r="CT16" s="275">
        <v>999999</v>
      </c>
      <c r="CU16" s="275">
        <v>999999</v>
      </c>
      <c r="CV16" s="275">
        <v>999999</v>
      </c>
      <c r="CW16" s="275">
        <v>999999</v>
      </c>
      <c r="CX16" s="275">
        <v>999999</v>
      </c>
      <c r="CY16" s="275">
        <v>999999</v>
      </c>
      <c r="CZ16" s="275">
        <v>999999</v>
      </c>
      <c r="DA16" s="275">
        <v>999999</v>
      </c>
      <c r="DB16" s="275">
        <v>999999</v>
      </c>
      <c r="DC16" s="275">
        <v>999999</v>
      </c>
      <c r="DD16" s="275">
        <v>999999</v>
      </c>
      <c r="DE16" s="275">
        <v>999999</v>
      </c>
      <c r="DF16" s="275">
        <v>999999</v>
      </c>
      <c r="DG16" s="275">
        <v>999999</v>
      </c>
      <c r="DH16" s="275">
        <v>999999</v>
      </c>
      <c r="DI16" s="275">
        <v>999999</v>
      </c>
      <c r="DJ16" s="275">
        <v>999999</v>
      </c>
      <c r="DK16" s="275">
        <v>999999</v>
      </c>
      <c r="DL16" s="275">
        <v>999999</v>
      </c>
      <c r="DM16" s="275">
        <v>999999</v>
      </c>
      <c r="DN16" s="275">
        <v>999999</v>
      </c>
      <c r="DO16" s="275">
        <v>999999</v>
      </c>
      <c r="DP16" s="275">
        <v>999999</v>
      </c>
      <c r="DQ16" s="275">
        <v>999999</v>
      </c>
      <c r="DR16" s="275">
        <v>999999</v>
      </c>
      <c r="DS16" s="275">
        <v>999999</v>
      </c>
      <c r="DT16" s="275">
        <v>999999</v>
      </c>
      <c r="DU16" s="275">
        <v>999999</v>
      </c>
      <c r="DV16" s="275">
        <v>999999</v>
      </c>
      <c r="DW16" s="275">
        <v>999999</v>
      </c>
      <c r="DX16" s="275">
        <v>999999</v>
      </c>
      <c r="DY16" s="275">
        <v>999999</v>
      </c>
      <c r="DZ16" s="275">
        <v>999999</v>
      </c>
      <c r="EA16" s="275">
        <v>999999</v>
      </c>
      <c r="EB16" s="275">
        <v>999999</v>
      </c>
      <c r="EC16" s="275">
        <v>999999</v>
      </c>
      <c r="ED16" s="275">
        <v>999999</v>
      </c>
      <c r="EE16" s="275">
        <v>999999</v>
      </c>
      <c r="EF16" s="275">
        <v>999999</v>
      </c>
      <c r="EG16" s="275">
        <v>999999</v>
      </c>
      <c r="EH16" s="275">
        <v>999999</v>
      </c>
      <c r="EI16" s="275">
        <v>999999</v>
      </c>
      <c r="EJ16" s="275">
        <v>999999</v>
      </c>
      <c r="EK16" s="275">
        <v>999999</v>
      </c>
      <c r="EL16" s="275">
        <v>999999</v>
      </c>
      <c r="EM16" s="275">
        <v>999999</v>
      </c>
      <c r="EN16" s="275">
        <v>999999</v>
      </c>
      <c r="EO16" s="275">
        <v>999999</v>
      </c>
      <c r="EP16" s="275">
        <v>999999</v>
      </c>
      <c r="EQ16" s="275">
        <v>999999</v>
      </c>
      <c r="ER16" s="275">
        <v>999999</v>
      </c>
      <c r="ES16" s="275">
        <v>999999</v>
      </c>
      <c r="ET16" s="275">
        <v>999999</v>
      </c>
      <c r="EU16" s="275">
        <v>999999</v>
      </c>
      <c r="EV16" s="275">
        <v>999999</v>
      </c>
      <c r="EW16" s="275">
        <v>999999</v>
      </c>
      <c r="EX16" s="275">
        <v>999999</v>
      </c>
      <c r="EY16" s="275">
        <v>999999</v>
      </c>
      <c r="EZ16" s="275">
        <v>999999</v>
      </c>
      <c r="FA16" s="275">
        <v>999999</v>
      </c>
      <c r="FB16" s="275">
        <v>999999</v>
      </c>
      <c r="FC16" s="275">
        <v>999999</v>
      </c>
      <c r="FD16" s="275">
        <v>999999</v>
      </c>
      <c r="FE16" s="275">
        <v>999999</v>
      </c>
      <c r="FF16" s="275">
        <v>999999</v>
      </c>
      <c r="FG16" s="275">
        <v>999999</v>
      </c>
      <c r="FH16" s="275">
        <v>999999</v>
      </c>
      <c r="FI16" s="275">
        <v>999999</v>
      </c>
      <c r="FJ16" s="275">
        <v>999999</v>
      </c>
      <c r="FK16" s="275">
        <v>999999</v>
      </c>
      <c r="FL16" s="275">
        <v>999999</v>
      </c>
      <c r="FM16" s="275">
        <v>999999</v>
      </c>
      <c r="FN16" s="275">
        <v>999999</v>
      </c>
      <c r="FO16" s="275">
        <v>999999</v>
      </c>
      <c r="FP16" s="275">
        <v>999999</v>
      </c>
      <c r="FQ16" s="275">
        <v>999999</v>
      </c>
      <c r="FR16" s="275">
        <v>999999</v>
      </c>
      <c r="FS16" s="275">
        <v>999999</v>
      </c>
      <c r="FT16" s="275">
        <v>999999</v>
      </c>
      <c r="FU16" s="275">
        <v>999999</v>
      </c>
      <c r="FV16" s="275">
        <v>999999</v>
      </c>
      <c r="FW16" s="275">
        <v>999999</v>
      </c>
      <c r="FX16" s="275">
        <v>999999</v>
      </c>
      <c r="FY16" s="275">
        <v>999999</v>
      </c>
      <c r="FZ16" s="275">
        <v>999999</v>
      </c>
      <c r="GA16" s="275">
        <v>999999</v>
      </c>
      <c r="GB16" s="275">
        <v>999999</v>
      </c>
      <c r="GC16" s="275">
        <v>999999</v>
      </c>
      <c r="GD16" s="275">
        <v>999999</v>
      </c>
      <c r="GE16" s="275">
        <v>999999</v>
      </c>
      <c r="GF16" s="275">
        <v>999999</v>
      </c>
      <c r="GG16" s="275">
        <v>999999</v>
      </c>
      <c r="GH16" s="275">
        <v>999999</v>
      </c>
      <c r="GI16" s="275">
        <v>999999</v>
      </c>
      <c r="GJ16" s="275">
        <v>999999</v>
      </c>
      <c r="GK16" s="275">
        <v>999999</v>
      </c>
      <c r="GL16" s="275">
        <v>999999</v>
      </c>
      <c r="GM16" s="275">
        <v>999999</v>
      </c>
      <c r="GN16" s="275">
        <v>999999</v>
      </c>
    </row>
    <row r="17" spans="1:196" ht="60" customHeight="1" x14ac:dyDescent="0.15">
      <c r="A17" s="218">
        <v>11</v>
      </c>
      <c r="B17" s="216" t="str" cm="1">
        <f t="array" aca="1" ref="B17" ca="1">IF(ISNUMBER(FIND(","&amp;A17&amp;",",INDIRECT("E"&amp;$B$2))),"yes","no")</f>
        <v>yes</v>
      </c>
      <c r="C17" s="205">
        <f t="shared" ca="1" si="3"/>
        <v>99999</v>
      </c>
      <c r="D17" s="204">
        <v>11</v>
      </c>
      <c r="E17" s="206" t="str">
        <f t="shared" ref="E17" si="70">IF(D17=0,"0,",CONCATENATE(E16,H16&amp;","))</f>
        <v>0,15,22,21,23,14,30,28,32,20,7,1,</v>
      </c>
      <c r="F17" s="207" t="str">
        <f t="shared" ref="F17" si="71">IF(D17=0,B14,IF(A17&lt;=$B$4,SUBSTITUTE(F16,","&amp;H16&amp;",",",",1),"Enter 0 (zero) in blue-filled cell "&amp;"H"&amp;ROW()&amp;" and STOP"))</f>
        <v>,2,3,4,5,6,8,9,10,11,12,13,16,17,18,19,24,25,26,27,29,31,</v>
      </c>
      <c r="G17" s="208">
        <v>1</v>
      </c>
      <c r="H17" s="276">
        <v>2</v>
      </c>
      <c r="I17" s="210">
        <f t="shared" ref="I17" ca="1" si="72">IF(ISNUMBER(G17),IF(D17=0,OFFSET(P17,0,H17),IF(N17=N16,OFFSET($O$5,MIN(H16,H17)+1,MAX(H16,H17)+1), OFFSET($P$6,0,H16)+OFFSET($P$6,0,H17)    )),"-")</f>
        <v>3.1</v>
      </c>
      <c r="J17" s="211">
        <f t="shared" ref="J17" ca="1" si="73">IF(D17=0,+I17,IF(ISNUMBER(J16+I17),+J16+I17,"-"))</f>
        <v>16.54</v>
      </c>
      <c r="K17" s="297" t="str">
        <f t="shared" ref="K17" si="74">IF(H16=H17,IF(LEN(F17)=1,"Enter 0 in cell "&amp;"H"&amp;ROW()&amp;" and STOP",IF(ROW()=$B$2,"Enter "&amp;MATCH(MIN($C$7:$C$55),$C$7:$C$55,0)&amp;" in cell "&amp;"H"&amp;ROW()&amp;". "&amp;"The min distance increment is "&amp;MIN($C$7:$C$55),"")),"")</f>
        <v/>
      </c>
      <c r="L17" s="286">
        <f ca="1">IF(ISNUMBER(D17)=FALSE,"",IF(D17=$B$4, 0,OFFSET('VRP Model'!$A$5,H17,0)  ))</f>
        <v>1.25</v>
      </c>
      <c r="M17" s="213">
        <f ca="1">IF(ISBLANK(H17),"",IF(ROW()&lt;&gt;6,   IF(M16+L17&lt;='VRP Model'!$L$2,M16+L17,L17),  L17)        )</f>
        <v>15</v>
      </c>
      <c r="N17" s="214">
        <f t="shared" ref="N17" ca="1" si="75">IF(G17=0,1,IF(ISNUMBER(D17),IF(M17&gt;=M16,N16,N16+1),""))</f>
        <v>1</v>
      </c>
      <c r="O17" s="222">
        <v>11</v>
      </c>
      <c r="P17" s="282"/>
      <c r="Q17" s="282"/>
      <c r="R17" s="282"/>
      <c r="S17" s="282"/>
      <c r="T17" s="282"/>
      <c r="U17" s="282"/>
      <c r="V17" s="282"/>
      <c r="W17" s="282"/>
      <c r="X17" s="282"/>
      <c r="Y17" s="282"/>
      <c r="Z17" s="282"/>
      <c r="AA17" s="282" t="str">
        <f>'VRP Model'!X17</f>
        <v>-</v>
      </c>
      <c r="AB17" s="282">
        <f>'VRP Model'!Y17</f>
        <v>6.6</v>
      </c>
      <c r="AC17" s="282">
        <f>'VRP Model'!Z17</f>
        <v>1.47</v>
      </c>
      <c r="AD17" s="282">
        <f>'VRP Model'!AA17</f>
        <v>6.19</v>
      </c>
      <c r="AE17" s="282">
        <f>'VRP Model'!AB17</f>
        <v>3.59</v>
      </c>
      <c r="AF17" s="282">
        <f>'VRP Model'!AC17</f>
        <v>18.59</v>
      </c>
      <c r="AG17" s="282">
        <f>'VRP Model'!AD17</f>
        <v>15.14</v>
      </c>
      <c r="AH17" s="282">
        <f>'VRP Model'!AE17</f>
        <v>20.98</v>
      </c>
      <c r="AI17" s="282">
        <f>'VRP Model'!AF17</f>
        <v>2.2999999999999998</v>
      </c>
      <c r="AJ17" s="282">
        <f>'VRP Model'!AG17</f>
        <v>4.6100000000000003</v>
      </c>
      <c r="AK17" s="282">
        <f>'VRP Model'!AH17</f>
        <v>3.76</v>
      </c>
      <c r="AL17" s="282">
        <f>'VRP Model'!AI17</f>
        <v>3.2</v>
      </c>
      <c r="AM17" s="282">
        <f>'VRP Model'!AJ17</f>
        <v>3.18</v>
      </c>
      <c r="AN17" s="282">
        <f>'VRP Model'!AK17</f>
        <v>1.54</v>
      </c>
      <c r="AO17" s="282">
        <f>'VRP Model'!AL17</f>
        <v>1.1599999999999999</v>
      </c>
      <c r="AP17" s="282">
        <f>'VRP Model'!AM17</f>
        <v>4.5999999999999996</v>
      </c>
      <c r="AQ17" s="282">
        <f>'VRP Model'!AN17</f>
        <v>3.02</v>
      </c>
      <c r="AR17" s="282">
        <f>'VRP Model'!AO17</f>
        <v>7.08</v>
      </c>
      <c r="AS17" s="282">
        <f>'VRP Model'!AP17</f>
        <v>10.94</v>
      </c>
      <c r="AT17" s="282">
        <f>'VRP Model'!AQ17</f>
        <v>6.62</v>
      </c>
      <c r="AU17" s="282">
        <f>'VRP Model'!AR17</f>
        <v>0.99</v>
      </c>
      <c r="AV17" s="291">
        <f>'VRP Model'!AS17</f>
        <v>6.33</v>
      </c>
      <c r="AW17" s="275">
        <v>999999</v>
      </c>
      <c r="AX17" s="275">
        <v>999999</v>
      </c>
      <c r="AY17" s="275">
        <v>999999</v>
      </c>
      <c r="AZ17" s="275">
        <v>999999</v>
      </c>
      <c r="BA17" s="275">
        <v>999999</v>
      </c>
      <c r="BB17" s="275">
        <v>999999</v>
      </c>
      <c r="BC17" s="275">
        <v>999999</v>
      </c>
      <c r="BD17" s="275">
        <v>999999</v>
      </c>
      <c r="BE17" s="275">
        <v>999999</v>
      </c>
      <c r="BF17" s="275">
        <v>999999</v>
      </c>
      <c r="BG17" s="275">
        <v>999999</v>
      </c>
      <c r="BH17" s="275">
        <v>999999</v>
      </c>
      <c r="BI17" s="275">
        <v>999999</v>
      </c>
      <c r="BJ17" s="275">
        <v>999999</v>
      </c>
      <c r="BK17" s="275">
        <v>999999</v>
      </c>
      <c r="BL17" s="275">
        <v>999999</v>
      </c>
      <c r="BM17" s="275">
        <v>999999</v>
      </c>
      <c r="BN17" s="275">
        <v>999999</v>
      </c>
      <c r="BO17" s="275">
        <v>999999</v>
      </c>
      <c r="BP17" s="275">
        <v>999999</v>
      </c>
      <c r="BQ17" s="275">
        <v>999999</v>
      </c>
      <c r="BR17" s="275">
        <v>999999</v>
      </c>
      <c r="BS17" s="275">
        <v>999999</v>
      </c>
      <c r="BT17" s="275">
        <v>999999</v>
      </c>
      <c r="BU17" s="275">
        <v>999999</v>
      </c>
      <c r="BV17" s="275">
        <v>999999</v>
      </c>
      <c r="BW17" s="275">
        <v>999999</v>
      </c>
      <c r="BX17" s="275">
        <v>999999</v>
      </c>
      <c r="BY17" s="275">
        <v>999999</v>
      </c>
      <c r="BZ17" s="275">
        <v>999999</v>
      </c>
      <c r="CA17" s="275">
        <v>999999</v>
      </c>
      <c r="CB17" s="275">
        <v>999999</v>
      </c>
      <c r="CC17" s="275">
        <v>999999</v>
      </c>
      <c r="CD17" s="275">
        <v>999999</v>
      </c>
      <c r="CE17" s="275">
        <v>999999</v>
      </c>
      <c r="CF17" s="275">
        <v>999999</v>
      </c>
      <c r="CG17" s="275">
        <v>999999</v>
      </c>
      <c r="CH17" s="275">
        <v>999999</v>
      </c>
      <c r="CI17" s="275">
        <v>999999</v>
      </c>
      <c r="CJ17" s="275">
        <v>999999</v>
      </c>
      <c r="CK17" s="275">
        <v>999999</v>
      </c>
      <c r="CL17" s="275">
        <v>999999</v>
      </c>
      <c r="CM17" s="275">
        <v>999999</v>
      </c>
      <c r="CN17" s="275">
        <v>999999</v>
      </c>
      <c r="CO17" s="275">
        <v>999999</v>
      </c>
      <c r="CP17" s="275">
        <v>999999</v>
      </c>
      <c r="CQ17" s="275">
        <v>999999</v>
      </c>
      <c r="CR17" s="275">
        <v>999999</v>
      </c>
      <c r="CS17" s="275">
        <v>999999</v>
      </c>
      <c r="CT17" s="275">
        <v>999999</v>
      </c>
      <c r="CU17" s="275">
        <v>999999</v>
      </c>
      <c r="CV17" s="275">
        <v>999999</v>
      </c>
      <c r="CW17" s="275">
        <v>999999</v>
      </c>
      <c r="CX17" s="275">
        <v>999999</v>
      </c>
      <c r="CY17" s="275">
        <v>999999</v>
      </c>
      <c r="CZ17" s="275">
        <v>999999</v>
      </c>
      <c r="DA17" s="275">
        <v>999999</v>
      </c>
      <c r="DB17" s="275">
        <v>999999</v>
      </c>
      <c r="DC17" s="275">
        <v>999999</v>
      </c>
      <c r="DD17" s="275">
        <v>999999</v>
      </c>
      <c r="DE17" s="275">
        <v>999999</v>
      </c>
      <c r="DF17" s="275">
        <v>999999</v>
      </c>
      <c r="DG17" s="275">
        <v>999999</v>
      </c>
      <c r="DH17" s="275">
        <v>999999</v>
      </c>
      <c r="DI17" s="275">
        <v>999999</v>
      </c>
      <c r="DJ17" s="275">
        <v>999999</v>
      </c>
      <c r="DK17" s="275">
        <v>999999</v>
      </c>
      <c r="DL17" s="275">
        <v>999999</v>
      </c>
      <c r="DM17" s="275">
        <v>999999</v>
      </c>
      <c r="DN17" s="275">
        <v>999999</v>
      </c>
      <c r="DO17" s="275">
        <v>999999</v>
      </c>
      <c r="DP17" s="275">
        <v>999999</v>
      </c>
      <c r="DQ17" s="275">
        <v>999999</v>
      </c>
      <c r="DR17" s="275">
        <v>999999</v>
      </c>
      <c r="DS17" s="275">
        <v>999999</v>
      </c>
      <c r="DT17" s="275">
        <v>999999</v>
      </c>
      <c r="DU17" s="275">
        <v>999999</v>
      </c>
      <c r="DV17" s="275">
        <v>999999</v>
      </c>
      <c r="DW17" s="275">
        <v>999999</v>
      </c>
      <c r="DX17" s="275">
        <v>999999</v>
      </c>
      <c r="DY17" s="275">
        <v>999999</v>
      </c>
      <c r="DZ17" s="275">
        <v>999999</v>
      </c>
      <c r="EA17" s="275">
        <v>999999</v>
      </c>
      <c r="EB17" s="275">
        <v>999999</v>
      </c>
      <c r="EC17" s="275">
        <v>999999</v>
      </c>
      <c r="ED17" s="275">
        <v>999999</v>
      </c>
      <c r="EE17" s="275">
        <v>999999</v>
      </c>
      <c r="EF17" s="275">
        <v>999999</v>
      </c>
      <c r="EG17" s="275">
        <v>999999</v>
      </c>
      <c r="EH17" s="275">
        <v>999999</v>
      </c>
      <c r="EI17" s="275">
        <v>999999</v>
      </c>
      <c r="EJ17" s="275">
        <v>999999</v>
      </c>
      <c r="EK17" s="275">
        <v>999999</v>
      </c>
      <c r="EL17" s="275">
        <v>999999</v>
      </c>
      <c r="EM17" s="275">
        <v>999999</v>
      </c>
      <c r="EN17" s="275">
        <v>999999</v>
      </c>
      <c r="EO17" s="275">
        <v>999999</v>
      </c>
      <c r="EP17" s="275">
        <v>999999</v>
      </c>
      <c r="EQ17" s="275">
        <v>999999</v>
      </c>
      <c r="ER17" s="275">
        <v>999999</v>
      </c>
      <c r="ES17" s="275">
        <v>999999</v>
      </c>
      <c r="ET17" s="275">
        <v>999999</v>
      </c>
      <c r="EU17" s="275">
        <v>999999</v>
      </c>
      <c r="EV17" s="275">
        <v>999999</v>
      </c>
      <c r="EW17" s="275">
        <v>999999</v>
      </c>
      <c r="EX17" s="275">
        <v>999999</v>
      </c>
      <c r="EY17" s="275">
        <v>999999</v>
      </c>
      <c r="EZ17" s="275">
        <v>999999</v>
      </c>
      <c r="FA17" s="275">
        <v>999999</v>
      </c>
      <c r="FB17" s="275">
        <v>999999</v>
      </c>
      <c r="FC17" s="275">
        <v>999999</v>
      </c>
      <c r="FD17" s="275">
        <v>999999</v>
      </c>
      <c r="FE17" s="275">
        <v>999999</v>
      </c>
      <c r="FF17" s="275">
        <v>999999</v>
      </c>
      <c r="FG17" s="275">
        <v>999999</v>
      </c>
      <c r="FH17" s="275">
        <v>999999</v>
      </c>
      <c r="FI17" s="275">
        <v>999999</v>
      </c>
      <c r="FJ17" s="275">
        <v>999999</v>
      </c>
      <c r="FK17" s="275">
        <v>999999</v>
      </c>
      <c r="FL17" s="275">
        <v>999999</v>
      </c>
      <c r="FM17" s="275">
        <v>999999</v>
      </c>
      <c r="FN17" s="275">
        <v>999999</v>
      </c>
      <c r="FO17" s="275">
        <v>999999</v>
      </c>
      <c r="FP17" s="275">
        <v>999999</v>
      </c>
      <c r="FQ17" s="275">
        <v>999999</v>
      </c>
      <c r="FR17" s="275">
        <v>999999</v>
      </c>
      <c r="FS17" s="275">
        <v>999999</v>
      </c>
      <c r="FT17" s="275">
        <v>999999</v>
      </c>
      <c r="FU17" s="275">
        <v>999999</v>
      </c>
      <c r="FV17" s="275">
        <v>999999</v>
      </c>
      <c r="FW17" s="275">
        <v>999999</v>
      </c>
      <c r="FX17" s="275">
        <v>999999</v>
      </c>
      <c r="FY17" s="275">
        <v>999999</v>
      </c>
      <c r="FZ17" s="275">
        <v>999999</v>
      </c>
      <c r="GA17" s="275">
        <v>999999</v>
      </c>
      <c r="GB17" s="275">
        <v>999999</v>
      </c>
      <c r="GC17" s="275">
        <v>999999</v>
      </c>
      <c r="GD17" s="275">
        <v>999999</v>
      </c>
      <c r="GE17" s="275">
        <v>999999</v>
      </c>
      <c r="GF17" s="275">
        <v>999999</v>
      </c>
      <c r="GG17" s="275">
        <v>999999</v>
      </c>
      <c r="GH17" s="275">
        <v>999999</v>
      </c>
      <c r="GI17" s="275">
        <v>999999</v>
      </c>
      <c r="GJ17" s="275">
        <v>999999</v>
      </c>
      <c r="GK17" s="275">
        <v>999999</v>
      </c>
      <c r="GL17" s="275">
        <v>999999</v>
      </c>
      <c r="GM17" s="275">
        <v>999999</v>
      </c>
      <c r="GN17" s="275">
        <v>999999</v>
      </c>
    </row>
    <row r="18" spans="1:196" ht="81" customHeight="1" x14ac:dyDescent="0.15">
      <c r="A18" s="218">
        <v>12</v>
      </c>
      <c r="B18" s="216" t="str" cm="1">
        <f t="array" aca="1" ref="B18" ca="1">IF(ISNUMBER(FIND(","&amp;A18&amp;",",INDIRECT("E"&amp;$B$2))),"yes","no")</f>
        <v>yes</v>
      </c>
      <c r="C18" s="205">
        <f t="shared" ca="1" si="3"/>
        <v>99999</v>
      </c>
      <c r="D18" s="204">
        <v>12</v>
      </c>
      <c r="E18" s="206" t="str">
        <f t="shared" ref="E18" si="76">IF(D18=0,"0,",CONCATENATE(E17,H17&amp;","))</f>
        <v>0,15,22,21,23,14,30,28,32,20,7,1,2,</v>
      </c>
      <c r="F18" s="207" t="str">
        <f t="shared" ref="F18" si="77">IF(D18=0,B15,IF(A18&lt;=$B$4,SUBSTITUTE(F17,","&amp;H17&amp;",",",",1),"Enter 0 (zero) in blue-filled cell "&amp;"H"&amp;ROW()&amp;" and STOP"))</f>
        <v>,3,4,5,6,8,9,10,11,12,13,16,17,18,19,24,25,26,27,29,31,</v>
      </c>
      <c r="G18" s="208">
        <v>1</v>
      </c>
      <c r="H18" s="276">
        <v>19</v>
      </c>
      <c r="I18" s="210">
        <f t="shared" ref="I18" ca="1" si="78">IF(ISNUMBER(G18),IF(D18=0,OFFSET(P18,0,H18),IF(N18=N17,OFFSET($O$5,MIN(H17,H18)+1,MAX(H17,H18)+1), OFFSET($P$6,0,H17)+OFFSET($P$6,0,H18)    )),"-")</f>
        <v>0.67</v>
      </c>
      <c r="J18" s="211">
        <f t="shared" ref="J18" ca="1" si="79">IF(D18=0,+I18,IF(ISNUMBER(J17+I18),+J17+I18,"-"))</f>
        <v>17.21</v>
      </c>
      <c r="K18" s="297" t="str">
        <f t="shared" ref="K18" si="80">IF(H17=H18,IF(LEN(F18)=1,"Enter 0 in cell "&amp;"H"&amp;ROW()&amp;" and STOP",IF(ROW()=$B$2,"Enter "&amp;MATCH(MIN($C$7:$C$55),$C$7:$C$55,0)&amp;" in cell "&amp;"H"&amp;ROW()&amp;". "&amp;"The min distance increment is "&amp;MIN($C$7:$C$55),"")),"")</f>
        <v/>
      </c>
      <c r="L18" s="286">
        <f ca="1">IF(ISNUMBER(D18)=FALSE,"",IF(D18=$B$4, 0,OFFSET('VRP Model'!$A$5,H18,0)  ))</f>
        <v>1.25</v>
      </c>
      <c r="M18" s="213">
        <f ca="1">IF(ISBLANK(H18),"",IF(ROW()&lt;&gt;6,   IF(M17+L18&lt;='VRP Model'!$L$2,M17+L18,L18),  L18)        )</f>
        <v>16.25</v>
      </c>
      <c r="N18" s="214">
        <f t="shared" ref="N18" ca="1" si="81">IF(G18=0,1,IF(ISNUMBER(D18),IF(M18&gt;=M17,N17,N17+1),""))</f>
        <v>1</v>
      </c>
      <c r="O18" s="222">
        <v>12</v>
      </c>
      <c r="P18" s="282"/>
      <c r="Q18" s="282"/>
      <c r="R18" s="282"/>
      <c r="S18" s="282"/>
      <c r="T18" s="282"/>
      <c r="U18" s="282"/>
      <c r="V18" s="282"/>
      <c r="W18" s="282"/>
      <c r="X18" s="282"/>
      <c r="Y18" s="282"/>
      <c r="Z18" s="282"/>
      <c r="AA18" s="282"/>
      <c r="AB18" s="282" t="str">
        <f>'VRP Model'!Y18</f>
        <v>-</v>
      </c>
      <c r="AC18" s="282">
        <f>'VRP Model'!Z18</f>
        <v>6</v>
      </c>
      <c r="AD18" s="282">
        <f>'VRP Model'!AA18</f>
        <v>7.84</v>
      </c>
      <c r="AE18" s="282">
        <f>'VRP Model'!AB18</f>
        <v>5.24</v>
      </c>
      <c r="AF18" s="282">
        <f>'VRP Model'!AC18</f>
        <v>13.9</v>
      </c>
      <c r="AG18" s="282">
        <f>'VRP Model'!AD18</f>
        <v>10.56</v>
      </c>
      <c r="AH18" s="282">
        <f>'VRP Model'!AE18</f>
        <v>13.6</v>
      </c>
      <c r="AI18" s="282">
        <f>'VRP Model'!AF18</f>
        <v>3.53</v>
      </c>
      <c r="AJ18" s="282">
        <f>'VRP Model'!AG18</f>
        <v>3.83</v>
      </c>
      <c r="AK18" s="282">
        <f>'VRP Model'!AH18</f>
        <v>5.41</v>
      </c>
      <c r="AL18" s="282">
        <f>'VRP Model'!AI18</f>
        <v>4.84</v>
      </c>
      <c r="AM18" s="282">
        <f>'VRP Model'!AJ18</f>
        <v>6.1</v>
      </c>
      <c r="AN18" s="282">
        <f>'VRP Model'!AK18</f>
        <v>6.08</v>
      </c>
      <c r="AO18" s="282">
        <f>'VRP Model'!AL18</f>
        <v>5.95</v>
      </c>
      <c r="AP18" s="282">
        <f>'VRP Model'!AM18</f>
        <v>1.1599999999999999</v>
      </c>
      <c r="AQ18" s="282">
        <f>'VRP Model'!AN18</f>
        <v>3.02</v>
      </c>
      <c r="AR18" s="282">
        <f>'VRP Model'!AO18</f>
        <v>8.73</v>
      </c>
      <c r="AS18" s="282">
        <f>'VRP Model'!AP18</f>
        <v>14.28</v>
      </c>
      <c r="AT18" s="282">
        <f>'VRP Model'!AQ18</f>
        <v>8.02</v>
      </c>
      <c r="AU18" s="282">
        <f>'VRP Model'!AR18</f>
        <v>5.52</v>
      </c>
      <c r="AV18" s="291">
        <f>'VRP Model'!AS18</f>
        <v>5.63</v>
      </c>
      <c r="AW18" s="275">
        <v>999999</v>
      </c>
      <c r="AX18" s="275">
        <v>999999</v>
      </c>
      <c r="AY18" s="275">
        <v>999999</v>
      </c>
      <c r="AZ18" s="275">
        <v>999999</v>
      </c>
      <c r="BA18" s="275">
        <v>999999</v>
      </c>
      <c r="BB18" s="275">
        <v>999999</v>
      </c>
      <c r="BC18" s="275">
        <v>999999</v>
      </c>
      <c r="BD18" s="275">
        <v>999999</v>
      </c>
      <c r="BE18" s="275">
        <v>999999</v>
      </c>
      <c r="BF18" s="275">
        <v>999999</v>
      </c>
      <c r="BG18" s="275">
        <v>999999</v>
      </c>
      <c r="BH18" s="275">
        <v>999999</v>
      </c>
      <c r="BI18" s="275">
        <v>999999</v>
      </c>
      <c r="BJ18" s="275">
        <v>999999</v>
      </c>
      <c r="BK18" s="275">
        <v>999999</v>
      </c>
      <c r="BL18" s="275">
        <v>999999</v>
      </c>
      <c r="BM18" s="275">
        <v>999999</v>
      </c>
      <c r="BN18" s="275">
        <v>999999</v>
      </c>
      <c r="BO18" s="275">
        <v>999999</v>
      </c>
      <c r="BP18" s="275">
        <v>999999</v>
      </c>
      <c r="BQ18" s="275">
        <v>999999</v>
      </c>
      <c r="BR18" s="275">
        <v>999999</v>
      </c>
      <c r="BS18" s="275">
        <v>999999</v>
      </c>
      <c r="BT18" s="275">
        <v>999999</v>
      </c>
      <c r="BU18" s="275">
        <v>999999</v>
      </c>
      <c r="BV18" s="275">
        <v>999999</v>
      </c>
      <c r="BW18" s="275">
        <v>999999</v>
      </c>
      <c r="BX18" s="275">
        <v>999999</v>
      </c>
      <c r="BY18" s="275">
        <v>999999</v>
      </c>
      <c r="BZ18" s="275">
        <v>999999</v>
      </c>
      <c r="CA18" s="275">
        <v>999999</v>
      </c>
      <c r="CB18" s="275">
        <v>999999</v>
      </c>
      <c r="CC18" s="275">
        <v>999999</v>
      </c>
      <c r="CD18" s="275">
        <v>999999</v>
      </c>
      <c r="CE18" s="275">
        <v>999999</v>
      </c>
      <c r="CF18" s="275">
        <v>999999</v>
      </c>
      <c r="CG18" s="275">
        <v>999999</v>
      </c>
      <c r="CH18" s="275">
        <v>999999</v>
      </c>
      <c r="CI18" s="275">
        <v>999999</v>
      </c>
      <c r="CJ18" s="275">
        <v>999999</v>
      </c>
      <c r="CK18" s="275">
        <v>999999</v>
      </c>
      <c r="CL18" s="275">
        <v>999999</v>
      </c>
      <c r="CM18" s="275">
        <v>999999</v>
      </c>
      <c r="CN18" s="275">
        <v>999999</v>
      </c>
      <c r="CO18" s="275">
        <v>999999</v>
      </c>
      <c r="CP18" s="275">
        <v>999999</v>
      </c>
      <c r="CQ18" s="275">
        <v>999999</v>
      </c>
      <c r="CR18" s="275">
        <v>999999</v>
      </c>
      <c r="CS18" s="275">
        <v>999999</v>
      </c>
      <c r="CT18" s="275">
        <v>999999</v>
      </c>
      <c r="CU18" s="275">
        <v>999999</v>
      </c>
      <c r="CV18" s="275">
        <v>999999</v>
      </c>
      <c r="CW18" s="275">
        <v>999999</v>
      </c>
      <c r="CX18" s="275">
        <v>999999</v>
      </c>
      <c r="CY18" s="275">
        <v>999999</v>
      </c>
      <c r="CZ18" s="275">
        <v>999999</v>
      </c>
      <c r="DA18" s="275">
        <v>999999</v>
      </c>
      <c r="DB18" s="275">
        <v>999999</v>
      </c>
      <c r="DC18" s="275">
        <v>999999</v>
      </c>
      <c r="DD18" s="275">
        <v>999999</v>
      </c>
      <c r="DE18" s="275">
        <v>999999</v>
      </c>
      <c r="DF18" s="275">
        <v>999999</v>
      </c>
      <c r="DG18" s="275">
        <v>999999</v>
      </c>
      <c r="DH18" s="275">
        <v>999999</v>
      </c>
      <c r="DI18" s="275">
        <v>999999</v>
      </c>
      <c r="DJ18" s="275">
        <v>999999</v>
      </c>
      <c r="DK18" s="275">
        <v>999999</v>
      </c>
      <c r="DL18" s="275">
        <v>999999</v>
      </c>
      <c r="DM18" s="275">
        <v>999999</v>
      </c>
      <c r="DN18" s="275">
        <v>999999</v>
      </c>
      <c r="DO18" s="275">
        <v>999999</v>
      </c>
      <c r="DP18" s="275">
        <v>999999</v>
      </c>
      <c r="DQ18" s="275">
        <v>999999</v>
      </c>
      <c r="DR18" s="275">
        <v>999999</v>
      </c>
      <c r="DS18" s="275">
        <v>999999</v>
      </c>
      <c r="DT18" s="275">
        <v>999999</v>
      </c>
      <c r="DU18" s="275">
        <v>999999</v>
      </c>
      <c r="DV18" s="275">
        <v>999999</v>
      </c>
      <c r="DW18" s="275">
        <v>999999</v>
      </c>
      <c r="DX18" s="275">
        <v>999999</v>
      </c>
      <c r="DY18" s="275">
        <v>999999</v>
      </c>
      <c r="DZ18" s="275">
        <v>999999</v>
      </c>
      <c r="EA18" s="275">
        <v>999999</v>
      </c>
      <c r="EB18" s="275">
        <v>999999</v>
      </c>
      <c r="EC18" s="275">
        <v>999999</v>
      </c>
      <c r="ED18" s="275">
        <v>999999</v>
      </c>
      <c r="EE18" s="275">
        <v>999999</v>
      </c>
      <c r="EF18" s="275">
        <v>999999</v>
      </c>
      <c r="EG18" s="275">
        <v>999999</v>
      </c>
      <c r="EH18" s="275">
        <v>999999</v>
      </c>
      <c r="EI18" s="275">
        <v>999999</v>
      </c>
      <c r="EJ18" s="275">
        <v>999999</v>
      </c>
      <c r="EK18" s="275">
        <v>999999</v>
      </c>
      <c r="EL18" s="275">
        <v>999999</v>
      </c>
      <c r="EM18" s="275">
        <v>999999</v>
      </c>
      <c r="EN18" s="275">
        <v>999999</v>
      </c>
      <c r="EO18" s="275">
        <v>999999</v>
      </c>
      <c r="EP18" s="275">
        <v>999999</v>
      </c>
      <c r="EQ18" s="275">
        <v>999999</v>
      </c>
      <c r="ER18" s="275">
        <v>999999</v>
      </c>
      <c r="ES18" s="275">
        <v>999999</v>
      </c>
      <c r="ET18" s="275">
        <v>999999</v>
      </c>
      <c r="EU18" s="275">
        <v>999999</v>
      </c>
      <c r="EV18" s="275">
        <v>999999</v>
      </c>
      <c r="EW18" s="275">
        <v>999999</v>
      </c>
      <c r="EX18" s="275">
        <v>999999</v>
      </c>
      <c r="EY18" s="275">
        <v>999999</v>
      </c>
      <c r="EZ18" s="275">
        <v>999999</v>
      </c>
      <c r="FA18" s="275">
        <v>999999</v>
      </c>
      <c r="FB18" s="275">
        <v>999999</v>
      </c>
      <c r="FC18" s="275">
        <v>999999</v>
      </c>
      <c r="FD18" s="275">
        <v>999999</v>
      </c>
      <c r="FE18" s="275">
        <v>999999</v>
      </c>
      <c r="FF18" s="275">
        <v>999999</v>
      </c>
      <c r="FG18" s="275">
        <v>999999</v>
      </c>
      <c r="FH18" s="275">
        <v>999999</v>
      </c>
      <c r="FI18" s="275">
        <v>999999</v>
      </c>
      <c r="FJ18" s="275">
        <v>999999</v>
      </c>
      <c r="FK18" s="275">
        <v>999999</v>
      </c>
      <c r="FL18" s="275">
        <v>999999</v>
      </c>
      <c r="FM18" s="275">
        <v>999999</v>
      </c>
      <c r="FN18" s="275">
        <v>999999</v>
      </c>
      <c r="FO18" s="275">
        <v>999999</v>
      </c>
      <c r="FP18" s="275">
        <v>999999</v>
      </c>
      <c r="FQ18" s="275">
        <v>999999</v>
      </c>
      <c r="FR18" s="275">
        <v>999999</v>
      </c>
      <c r="FS18" s="275">
        <v>999999</v>
      </c>
      <c r="FT18" s="275">
        <v>999999</v>
      </c>
      <c r="FU18" s="275">
        <v>999999</v>
      </c>
      <c r="FV18" s="275">
        <v>999999</v>
      </c>
      <c r="FW18" s="275">
        <v>999999</v>
      </c>
      <c r="FX18" s="275">
        <v>999999</v>
      </c>
      <c r="FY18" s="275">
        <v>999999</v>
      </c>
      <c r="FZ18" s="275">
        <v>999999</v>
      </c>
      <c r="GA18" s="275">
        <v>999999</v>
      </c>
      <c r="GB18" s="275">
        <v>999999</v>
      </c>
      <c r="GC18" s="275">
        <v>999999</v>
      </c>
      <c r="GD18" s="275">
        <v>999999</v>
      </c>
      <c r="GE18" s="275">
        <v>999999</v>
      </c>
      <c r="GF18" s="275">
        <v>999999</v>
      </c>
      <c r="GG18" s="275">
        <v>999999</v>
      </c>
      <c r="GH18" s="275">
        <v>999999</v>
      </c>
      <c r="GI18" s="275">
        <v>999999</v>
      </c>
      <c r="GJ18" s="275">
        <v>999999</v>
      </c>
      <c r="GK18" s="275">
        <v>999999</v>
      </c>
      <c r="GL18" s="275">
        <v>999999</v>
      </c>
      <c r="GM18" s="275">
        <v>999999</v>
      </c>
      <c r="GN18" s="275">
        <v>999999</v>
      </c>
    </row>
    <row r="19" spans="1:196" ht="60" customHeight="1" x14ac:dyDescent="0.15">
      <c r="A19" s="218">
        <v>13</v>
      </c>
      <c r="B19" s="216" t="str" cm="1">
        <f t="array" aca="1" ref="B19" ca="1">IF(ISNUMBER(FIND(","&amp;A19&amp;",",INDIRECT("E"&amp;$B$2))),"yes","no")</f>
        <v>yes</v>
      </c>
      <c r="C19" s="205">
        <f t="shared" ca="1" si="3"/>
        <v>99999</v>
      </c>
      <c r="D19" s="204">
        <v>13</v>
      </c>
      <c r="E19" s="206" t="str">
        <f t="shared" ref="E19" si="82">IF(D19=0,"0,",CONCATENATE(E18,H18&amp;","))</f>
        <v>0,15,22,21,23,14,30,28,32,20,7,1,2,19,</v>
      </c>
      <c r="F19" s="207" t="str">
        <f t="shared" ref="F19" si="83">IF(D19=0,B16,IF(A19&lt;=$B$4,SUBSTITUTE(F18,","&amp;H18&amp;",",",",1),"Enter 0 (zero) in blue-filled cell "&amp;"H"&amp;ROW()&amp;" and STOP"))</f>
        <v>,3,4,5,6,8,9,10,11,12,13,16,17,18,24,25,26,27,29,31,</v>
      </c>
      <c r="G19" s="208">
        <v>1</v>
      </c>
      <c r="H19" s="276">
        <v>27</v>
      </c>
      <c r="I19" s="210">
        <f t="shared" ref="I19" ca="1" si="84">IF(ISNUMBER(G19),IF(D19=0,OFFSET(P19,0,H19),IF(N19=N18,OFFSET($O$5,MIN(H18,H19)+1,MAX(H18,H19)+1), OFFSET($P$6,0,H18)+OFFSET($P$6,0,H19)    )),"-")</f>
        <v>0.79</v>
      </c>
      <c r="J19" s="211">
        <f t="shared" ref="J19" ca="1" si="85">IF(D19=0,+I19,IF(ISNUMBER(J18+I19),+J18+I19,"-"))</f>
        <v>18</v>
      </c>
      <c r="K19" s="297" t="str">
        <f t="shared" ref="K19" si="86">IF(H18=H19,IF(LEN(F19)=1,"Enter 0 in cell "&amp;"H"&amp;ROW()&amp;" and STOP",IF(ROW()=$B$2,"Enter "&amp;MATCH(MIN($C$7:$C$55),$C$7:$C$55,0)&amp;" in cell "&amp;"H"&amp;ROW()&amp;". "&amp;"The min distance increment is "&amp;MIN($C$7:$C$55),"")),"")</f>
        <v/>
      </c>
      <c r="L19" s="286">
        <f ca="1">IF(ISNUMBER(D19)=FALSE,"",IF(D19=$B$4, 0,OFFSET('VRP Model'!$A$5,H19,0)  ))</f>
        <v>1.25</v>
      </c>
      <c r="M19" s="213">
        <f ca="1">IF(ISBLANK(H19),"",IF(ROW()&lt;&gt;6,   IF(M18+L19&lt;='VRP Model'!$L$2,M18+L19,L19),  L19)        )</f>
        <v>17.5</v>
      </c>
      <c r="N19" s="214">
        <f t="shared" ref="N19" ca="1" si="87">IF(G19=0,1,IF(ISNUMBER(D19),IF(M19&gt;=M18,N18,N18+1),""))</f>
        <v>1</v>
      </c>
      <c r="O19" s="222">
        <v>13</v>
      </c>
      <c r="P19" s="282"/>
      <c r="Q19" s="282"/>
      <c r="R19" s="282"/>
      <c r="S19" s="282"/>
      <c r="T19" s="282"/>
      <c r="U19" s="282"/>
      <c r="V19" s="282"/>
      <c r="W19" s="282"/>
      <c r="X19" s="282"/>
      <c r="Y19" s="282"/>
      <c r="Z19" s="282"/>
      <c r="AA19" s="282"/>
      <c r="AB19" s="282"/>
      <c r="AC19" s="282" t="str">
        <f>'VRP Model'!Z19</f>
        <v>-</v>
      </c>
      <c r="AD19" s="282">
        <f>'VRP Model'!AA19</f>
        <v>7.32</v>
      </c>
      <c r="AE19" s="282">
        <f>'VRP Model'!AB19</f>
        <v>4.71</v>
      </c>
      <c r="AF19" s="282">
        <f>'VRP Model'!AC19</f>
        <v>17.489999999999998</v>
      </c>
      <c r="AG19" s="282">
        <f>'VRP Model'!AD19</f>
        <v>14.04</v>
      </c>
      <c r="AH19" s="282">
        <f>'VRP Model'!AE19</f>
        <v>19.87</v>
      </c>
      <c r="AI19" s="282">
        <f>'VRP Model'!AF19</f>
        <v>2.54</v>
      </c>
      <c r="AJ19" s="282">
        <f>'VRP Model'!AG19</f>
        <v>5.74</v>
      </c>
      <c r="AK19" s="282">
        <f>'VRP Model'!AH19</f>
        <v>4.8899999999999997</v>
      </c>
      <c r="AL19" s="282">
        <f>'VRP Model'!AI19</f>
        <v>4.32</v>
      </c>
      <c r="AM19" s="282">
        <f>'VRP Model'!AJ19</f>
        <v>4.3</v>
      </c>
      <c r="AN19" s="282">
        <f>'VRP Model'!AK19</f>
        <v>7.0000000000000007E-2</v>
      </c>
      <c r="AO19" s="282">
        <f>'VRP Model'!AL19</f>
        <v>0.54</v>
      </c>
      <c r="AP19" s="282">
        <f>'VRP Model'!AM19</f>
        <v>4.84</v>
      </c>
      <c r="AQ19" s="282">
        <f>'VRP Model'!AN19</f>
        <v>3.26</v>
      </c>
      <c r="AR19" s="282">
        <f>'VRP Model'!AO19</f>
        <v>8.2100000000000009</v>
      </c>
      <c r="AS19" s="282">
        <f>'VRP Model'!AP19</f>
        <v>9.84</v>
      </c>
      <c r="AT19" s="282">
        <f>'VRP Model'!AQ19</f>
        <v>7.75</v>
      </c>
      <c r="AU19" s="282">
        <f>'VRP Model'!AR19</f>
        <v>0.73</v>
      </c>
      <c r="AV19" s="291">
        <f>'VRP Model'!AS19</f>
        <v>7.45</v>
      </c>
      <c r="AW19" s="275">
        <v>999999</v>
      </c>
      <c r="AX19" s="275">
        <v>999999</v>
      </c>
      <c r="AY19" s="275">
        <v>999999</v>
      </c>
      <c r="AZ19" s="275">
        <v>999999</v>
      </c>
      <c r="BA19" s="275">
        <v>999999</v>
      </c>
      <c r="BB19" s="275">
        <v>999999</v>
      </c>
      <c r="BC19" s="275">
        <v>999999</v>
      </c>
      <c r="BD19" s="275">
        <v>999999</v>
      </c>
      <c r="BE19" s="275">
        <v>999999</v>
      </c>
      <c r="BF19" s="275">
        <v>999999</v>
      </c>
      <c r="BG19" s="275">
        <v>999999</v>
      </c>
      <c r="BH19" s="275">
        <v>999999</v>
      </c>
      <c r="BI19" s="275">
        <v>999999</v>
      </c>
      <c r="BJ19" s="275">
        <v>999999</v>
      </c>
      <c r="BK19" s="275">
        <v>999999</v>
      </c>
      <c r="BL19" s="275">
        <v>999999</v>
      </c>
      <c r="BM19" s="275">
        <v>999999</v>
      </c>
      <c r="BN19" s="275">
        <v>999999</v>
      </c>
      <c r="BO19" s="275">
        <v>999999</v>
      </c>
      <c r="BP19" s="275">
        <v>999999</v>
      </c>
      <c r="BQ19" s="275">
        <v>999999</v>
      </c>
      <c r="BR19" s="275">
        <v>999999</v>
      </c>
      <c r="BS19" s="275">
        <v>999999</v>
      </c>
      <c r="BT19" s="275">
        <v>999999</v>
      </c>
      <c r="BU19" s="275">
        <v>999999</v>
      </c>
      <c r="BV19" s="275">
        <v>999999</v>
      </c>
      <c r="BW19" s="275">
        <v>999999</v>
      </c>
      <c r="BX19" s="275">
        <v>999999</v>
      </c>
      <c r="BY19" s="275">
        <v>999999</v>
      </c>
      <c r="BZ19" s="275">
        <v>999999</v>
      </c>
      <c r="CA19" s="275">
        <v>999999</v>
      </c>
      <c r="CB19" s="275">
        <v>999999</v>
      </c>
      <c r="CC19" s="275">
        <v>999999</v>
      </c>
      <c r="CD19" s="275">
        <v>999999</v>
      </c>
      <c r="CE19" s="275">
        <v>999999</v>
      </c>
      <c r="CF19" s="275">
        <v>999999</v>
      </c>
      <c r="CG19" s="275">
        <v>999999</v>
      </c>
      <c r="CH19" s="275">
        <v>999999</v>
      </c>
      <c r="CI19" s="275">
        <v>999999</v>
      </c>
      <c r="CJ19" s="275">
        <v>999999</v>
      </c>
      <c r="CK19" s="275">
        <v>999999</v>
      </c>
      <c r="CL19" s="275">
        <v>999999</v>
      </c>
      <c r="CM19" s="275">
        <v>999999</v>
      </c>
      <c r="CN19" s="275">
        <v>999999</v>
      </c>
      <c r="CO19" s="275">
        <v>999999</v>
      </c>
      <c r="CP19" s="275">
        <v>999999</v>
      </c>
      <c r="CQ19" s="275">
        <v>999999</v>
      </c>
      <c r="CR19" s="275">
        <v>999999</v>
      </c>
      <c r="CS19" s="275">
        <v>999999</v>
      </c>
      <c r="CT19" s="275">
        <v>999999</v>
      </c>
      <c r="CU19" s="275">
        <v>999999</v>
      </c>
      <c r="CV19" s="275">
        <v>999999</v>
      </c>
      <c r="CW19" s="275">
        <v>999999</v>
      </c>
      <c r="CX19" s="275">
        <v>999999</v>
      </c>
      <c r="CY19" s="275">
        <v>999999</v>
      </c>
      <c r="CZ19" s="275">
        <v>999999</v>
      </c>
      <c r="DA19" s="275">
        <v>999999</v>
      </c>
      <c r="DB19" s="275">
        <v>999999</v>
      </c>
      <c r="DC19" s="275">
        <v>999999</v>
      </c>
      <c r="DD19" s="275">
        <v>999999</v>
      </c>
      <c r="DE19" s="275">
        <v>999999</v>
      </c>
      <c r="DF19" s="275">
        <v>999999</v>
      </c>
      <c r="DG19" s="275">
        <v>999999</v>
      </c>
      <c r="DH19" s="275">
        <v>999999</v>
      </c>
      <c r="DI19" s="275">
        <v>999999</v>
      </c>
      <c r="DJ19" s="275">
        <v>999999</v>
      </c>
      <c r="DK19" s="275">
        <v>999999</v>
      </c>
      <c r="DL19" s="275">
        <v>999999</v>
      </c>
      <c r="DM19" s="275">
        <v>999999</v>
      </c>
      <c r="DN19" s="275">
        <v>999999</v>
      </c>
      <c r="DO19" s="275">
        <v>999999</v>
      </c>
      <c r="DP19" s="275">
        <v>999999</v>
      </c>
      <c r="DQ19" s="275">
        <v>999999</v>
      </c>
      <c r="DR19" s="275">
        <v>999999</v>
      </c>
      <c r="DS19" s="275">
        <v>999999</v>
      </c>
      <c r="DT19" s="275">
        <v>999999</v>
      </c>
      <c r="DU19" s="275">
        <v>999999</v>
      </c>
      <c r="DV19" s="275">
        <v>999999</v>
      </c>
      <c r="DW19" s="275">
        <v>999999</v>
      </c>
      <c r="DX19" s="275">
        <v>999999</v>
      </c>
      <c r="DY19" s="275">
        <v>999999</v>
      </c>
      <c r="DZ19" s="275">
        <v>999999</v>
      </c>
      <c r="EA19" s="275">
        <v>999999</v>
      </c>
      <c r="EB19" s="275">
        <v>999999</v>
      </c>
      <c r="EC19" s="275">
        <v>999999</v>
      </c>
      <c r="ED19" s="275">
        <v>999999</v>
      </c>
      <c r="EE19" s="275">
        <v>999999</v>
      </c>
      <c r="EF19" s="275">
        <v>999999</v>
      </c>
      <c r="EG19" s="275">
        <v>999999</v>
      </c>
      <c r="EH19" s="275">
        <v>999999</v>
      </c>
      <c r="EI19" s="275">
        <v>999999</v>
      </c>
      <c r="EJ19" s="275">
        <v>999999</v>
      </c>
      <c r="EK19" s="275">
        <v>999999</v>
      </c>
      <c r="EL19" s="275">
        <v>999999</v>
      </c>
      <c r="EM19" s="275">
        <v>999999</v>
      </c>
      <c r="EN19" s="275">
        <v>999999</v>
      </c>
      <c r="EO19" s="275">
        <v>999999</v>
      </c>
      <c r="EP19" s="275">
        <v>999999</v>
      </c>
      <c r="EQ19" s="275">
        <v>999999</v>
      </c>
      <c r="ER19" s="275">
        <v>999999</v>
      </c>
      <c r="ES19" s="275">
        <v>999999</v>
      </c>
      <c r="ET19" s="275">
        <v>999999</v>
      </c>
      <c r="EU19" s="275">
        <v>999999</v>
      </c>
      <c r="EV19" s="275">
        <v>999999</v>
      </c>
      <c r="EW19" s="275">
        <v>999999</v>
      </c>
      <c r="EX19" s="275">
        <v>999999</v>
      </c>
      <c r="EY19" s="275">
        <v>999999</v>
      </c>
      <c r="EZ19" s="275">
        <v>999999</v>
      </c>
      <c r="FA19" s="275">
        <v>999999</v>
      </c>
      <c r="FB19" s="275">
        <v>999999</v>
      </c>
      <c r="FC19" s="275">
        <v>999999</v>
      </c>
      <c r="FD19" s="275">
        <v>999999</v>
      </c>
      <c r="FE19" s="275">
        <v>999999</v>
      </c>
      <c r="FF19" s="275">
        <v>999999</v>
      </c>
      <c r="FG19" s="275">
        <v>999999</v>
      </c>
      <c r="FH19" s="275">
        <v>999999</v>
      </c>
      <c r="FI19" s="275">
        <v>999999</v>
      </c>
      <c r="FJ19" s="275">
        <v>999999</v>
      </c>
      <c r="FK19" s="275">
        <v>999999</v>
      </c>
      <c r="FL19" s="275">
        <v>999999</v>
      </c>
      <c r="FM19" s="275">
        <v>999999</v>
      </c>
      <c r="FN19" s="275">
        <v>999999</v>
      </c>
      <c r="FO19" s="275">
        <v>999999</v>
      </c>
      <c r="FP19" s="275">
        <v>999999</v>
      </c>
      <c r="FQ19" s="275">
        <v>999999</v>
      </c>
      <c r="FR19" s="275">
        <v>999999</v>
      </c>
      <c r="FS19" s="275">
        <v>999999</v>
      </c>
      <c r="FT19" s="275">
        <v>999999</v>
      </c>
      <c r="FU19" s="275">
        <v>999999</v>
      </c>
      <c r="FV19" s="275">
        <v>999999</v>
      </c>
      <c r="FW19" s="275">
        <v>999999</v>
      </c>
      <c r="FX19" s="275">
        <v>999999</v>
      </c>
      <c r="FY19" s="275">
        <v>999999</v>
      </c>
      <c r="FZ19" s="275">
        <v>999999</v>
      </c>
      <c r="GA19" s="275">
        <v>999999</v>
      </c>
      <c r="GB19" s="275">
        <v>999999</v>
      </c>
      <c r="GC19" s="275">
        <v>999999</v>
      </c>
      <c r="GD19" s="275">
        <v>999999</v>
      </c>
      <c r="GE19" s="275">
        <v>999999</v>
      </c>
      <c r="GF19" s="275">
        <v>999999</v>
      </c>
      <c r="GG19" s="275">
        <v>999999</v>
      </c>
      <c r="GH19" s="275">
        <v>999999</v>
      </c>
      <c r="GI19" s="275">
        <v>999999</v>
      </c>
      <c r="GJ19" s="275">
        <v>999999</v>
      </c>
      <c r="GK19" s="275">
        <v>999999</v>
      </c>
      <c r="GL19" s="275">
        <v>999999</v>
      </c>
      <c r="GM19" s="275">
        <v>999999</v>
      </c>
      <c r="GN19" s="275">
        <v>999999</v>
      </c>
    </row>
    <row r="20" spans="1:196" ht="60" customHeight="1" x14ac:dyDescent="0.15">
      <c r="A20" s="218">
        <v>14</v>
      </c>
      <c r="B20" s="216" t="str" cm="1">
        <f t="array" aca="1" ref="B20" ca="1">IF(ISNUMBER(FIND(","&amp;A20&amp;",",INDIRECT("E"&amp;$B$2))),"yes","no")</f>
        <v>yes</v>
      </c>
      <c r="C20" s="205">
        <f t="shared" ca="1" si="3"/>
        <v>99999</v>
      </c>
      <c r="D20" s="204">
        <v>14</v>
      </c>
      <c r="E20" s="206" t="str">
        <f t="shared" ref="E20" si="88">IF(D20=0,"0,",CONCATENATE(E19,H19&amp;","))</f>
        <v>0,15,22,21,23,14,30,28,32,20,7,1,2,19,27,</v>
      </c>
      <c r="F20" s="207" t="str">
        <f t="shared" ref="F20" si="89">IF(D20=0,B17,IF(A20&lt;=$B$4,SUBSTITUTE(F19,","&amp;H19&amp;",",",",1),"Enter 0 (zero) in blue-filled cell "&amp;"H"&amp;ROW()&amp;" and STOP"))</f>
        <v>,3,4,5,6,8,9,10,11,12,13,16,17,18,24,25,26,29,31,</v>
      </c>
      <c r="G20" s="208">
        <v>1</v>
      </c>
      <c r="H20" s="276">
        <v>26</v>
      </c>
      <c r="I20" s="210">
        <f t="shared" ref="I20" ca="1" si="90">IF(ISNUMBER(G20),IF(D20=0,OFFSET(P20,0,H20),IF(N20=N19,OFFSET($O$5,MIN(H19,H20)+1,MAX(H19,H20)+1), OFFSET($P$6,0,H19)+OFFSET($P$6,0,H20)    )),"-")</f>
        <v>1.88</v>
      </c>
      <c r="J20" s="211">
        <f t="shared" ref="J20" ca="1" si="91">IF(D20=0,+I20,IF(ISNUMBER(J19+I20),+J19+I20,"-"))</f>
        <v>19.88</v>
      </c>
      <c r="K20" s="297" t="str">
        <f t="shared" ref="K20" si="92">IF(H19=H20,IF(LEN(F20)=1,"Enter 0 in cell "&amp;"H"&amp;ROW()&amp;" and STOP",IF(ROW()=$B$2,"Enter "&amp;MATCH(MIN($C$7:$C$55),$C$7:$C$55,0)&amp;" in cell "&amp;"H"&amp;ROW()&amp;". "&amp;"The min distance increment is "&amp;MIN($C$7:$C$55),"")),"")</f>
        <v/>
      </c>
      <c r="L20" s="286">
        <f ca="1">IF(ISNUMBER(D20)=FALSE,"",IF(D20=$B$4, 0,OFFSET('VRP Model'!$A$5,H20,0)  ))</f>
        <v>1.25</v>
      </c>
      <c r="M20" s="213">
        <f ca="1">IF(ISBLANK(H20),"",IF(ROW()&lt;&gt;6,   IF(M19+L20&lt;='VRP Model'!$L$2,M19+L20,L20),  L20)        )</f>
        <v>18.75</v>
      </c>
      <c r="N20" s="214">
        <f t="shared" ref="N20" ca="1" si="93">IF(G20=0,1,IF(ISNUMBER(D20),IF(M20&gt;=M19,N19,N19+1),""))</f>
        <v>1</v>
      </c>
      <c r="O20" s="222">
        <v>14</v>
      </c>
      <c r="P20" s="282"/>
      <c r="Q20" s="282"/>
      <c r="R20" s="282"/>
      <c r="S20" s="282"/>
      <c r="T20" s="282"/>
      <c r="U20" s="282"/>
      <c r="V20" s="282"/>
      <c r="W20" s="282"/>
      <c r="X20" s="282"/>
      <c r="Y20" s="282"/>
      <c r="Z20" s="282"/>
      <c r="AA20" s="282"/>
      <c r="AB20" s="282"/>
      <c r="AC20" s="282"/>
      <c r="AD20" s="282">
        <f>'VRP Model'!AA20</f>
        <v>0</v>
      </c>
      <c r="AE20" s="282">
        <f>'VRP Model'!AB20</f>
        <v>2.91</v>
      </c>
      <c r="AF20" s="282">
        <f>'VRP Model'!AC20</f>
        <v>21.49</v>
      </c>
      <c r="AG20" s="282">
        <f>'VRP Model'!AD20</f>
        <v>24.03</v>
      </c>
      <c r="AH20" s="282">
        <f>'VRP Model'!AE20</f>
        <v>21.19</v>
      </c>
      <c r="AI20" s="282">
        <f>'VRP Model'!AF20</f>
        <v>6.05</v>
      </c>
      <c r="AJ20" s="282">
        <f>'VRP Model'!AG20</f>
        <v>3.99</v>
      </c>
      <c r="AK20" s="282">
        <f>'VRP Model'!AH20</f>
        <v>2.3199999999999998</v>
      </c>
      <c r="AL20" s="282">
        <f>'VRP Model'!AI20</f>
        <v>2.89</v>
      </c>
      <c r="AM20" s="282">
        <f>'VRP Model'!AJ20</f>
        <v>2.67</v>
      </c>
      <c r="AN20" s="282">
        <f>'VRP Model'!AK20</f>
        <v>7.28</v>
      </c>
      <c r="AO20" s="282">
        <f>'VRP Model'!AL20</f>
        <v>7.26</v>
      </c>
      <c r="AP20" s="282">
        <f>'VRP Model'!AM20</f>
        <v>6.88</v>
      </c>
      <c r="AQ20" s="282">
        <f>'VRP Model'!AN20</f>
        <v>6.26</v>
      </c>
      <c r="AR20" s="282">
        <f>'VRP Model'!AO20</f>
        <v>1.35</v>
      </c>
      <c r="AS20" s="282">
        <f>'VRP Model'!AP20</f>
        <v>17.25</v>
      </c>
      <c r="AT20" s="282">
        <f>'VRP Model'!AQ20</f>
        <v>0.6</v>
      </c>
      <c r="AU20" s="282">
        <f>'VRP Model'!AR20</f>
        <v>6.73</v>
      </c>
      <c r="AV20" s="291">
        <f>'VRP Model'!AS20</f>
        <v>2.44</v>
      </c>
      <c r="AW20" s="275">
        <v>999999</v>
      </c>
      <c r="AX20" s="275">
        <v>999999</v>
      </c>
      <c r="AY20" s="275">
        <v>999999</v>
      </c>
      <c r="AZ20" s="275">
        <v>999999</v>
      </c>
      <c r="BA20" s="275">
        <v>999999</v>
      </c>
      <c r="BB20" s="275">
        <v>999999</v>
      </c>
      <c r="BC20" s="275">
        <v>999999</v>
      </c>
      <c r="BD20" s="275">
        <v>999999</v>
      </c>
      <c r="BE20" s="275">
        <v>999999</v>
      </c>
      <c r="BF20" s="275">
        <v>999999</v>
      </c>
      <c r="BG20" s="275">
        <v>999999</v>
      </c>
      <c r="BH20" s="275">
        <v>999999</v>
      </c>
      <c r="BI20" s="275">
        <v>999999</v>
      </c>
      <c r="BJ20" s="275">
        <v>999999</v>
      </c>
      <c r="BK20" s="275">
        <v>999999</v>
      </c>
      <c r="BL20" s="275">
        <v>999999</v>
      </c>
      <c r="BM20" s="275">
        <v>999999</v>
      </c>
      <c r="BN20" s="275">
        <v>999999</v>
      </c>
      <c r="BO20" s="275">
        <v>999999</v>
      </c>
      <c r="BP20" s="275">
        <v>999999</v>
      </c>
      <c r="BQ20" s="275">
        <v>999999</v>
      </c>
      <c r="BR20" s="275">
        <v>999999</v>
      </c>
      <c r="BS20" s="275">
        <v>999999</v>
      </c>
      <c r="BT20" s="275">
        <v>999999</v>
      </c>
      <c r="BU20" s="275">
        <v>999999</v>
      </c>
      <c r="BV20" s="275">
        <v>999999</v>
      </c>
      <c r="BW20" s="275">
        <v>999999</v>
      </c>
      <c r="BX20" s="275">
        <v>999999</v>
      </c>
      <c r="BY20" s="275">
        <v>999999</v>
      </c>
      <c r="BZ20" s="275">
        <v>999999</v>
      </c>
      <c r="CA20" s="275">
        <v>999999</v>
      </c>
      <c r="CB20" s="275">
        <v>999999</v>
      </c>
      <c r="CC20" s="275">
        <v>999999</v>
      </c>
      <c r="CD20" s="275">
        <v>999999</v>
      </c>
      <c r="CE20" s="275">
        <v>999999</v>
      </c>
      <c r="CF20" s="275">
        <v>999999</v>
      </c>
      <c r="CG20" s="275">
        <v>999999</v>
      </c>
      <c r="CH20" s="275">
        <v>999999</v>
      </c>
      <c r="CI20" s="275">
        <v>999999</v>
      </c>
      <c r="CJ20" s="275">
        <v>999999</v>
      </c>
      <c r="CK20" s="275">
        <v>999999</v>
      </c>
      <c r="CL20" s="275">
        <v>999999</v>
      </c>
      <c r="CM20" s="275">
        <v>999999</v>
      </c>
      <c r="CN20" s="275">
        <v>999999</v>
      </c>
      <c r="CO20" s="275">
        <v>999999</v>
      </c>
      <c r="CP20" s="275">
        <v>999999</v>
      </c>
      <c r="CQ20" s="275">
        <v>999999</v>
      </c>
      <c r="CR20" s="275">
        <v>999999</v>
      </c>
      <c r="CS20" s="275">
        <v>999999</v>
      </c>
      <c r="CT20" s="275">
        <v>999999</v>
      </c>
      <c r="CU20" s="275">
        <v>999999</v>
      </c>
      <c r="CV20" s="275">
        <v>999999</v>
      </c>
      <c r="CW20" s="275">
        <v>999999</v>
      </c>
      <c r="CX20" s="275">
        <v>999999</v>
      </c>
      <c r="CY20" s="275">
        <v>999999</v>
      </c>
      <c r="CZ20" s="275">
        <v>999999</v>
      </c>
      <c r="DA20" s="275">
        <v>999999</v>
      </c>
      <c r="DB20" s="275">
        <v>999999</v>
      </c>
      <c r="DC20" s="275">
        <v>999999</v>
      </c>
      <c r="DD20" s="275">
        <v>999999</v>
      </c>
      <c r="DE20" s="275">
        <v>999999</v>
      </c>
      <c r="DF20" s="275">
        <v>999999</v>
      </c>
      <c r="DG20" s="275">
        <v>999999</v>
      </c>
      <c r="DH20" s="275">
        <v>999999</v>
      </c>
      <c r="DI20" s="275">
        <v>999999</v>
      </c>
      <c r="DJ20" s="275">
        <v>999999</v>
      </c>
      <c r="DK20" s="275">
        <v>999999</v>
      </c>
      <c r="DL20" s="275">
        <v>999999</v>
      </c>
      <c r="DM20" s="275">
        <v>999999</v>
      </c>
      <c r="DN20" s="275">
        <v>999999</v>
      </c>
      <c r="DO20" s="275">
        <v>999999</v>
      </c>
      <c r="DP20" s="275">
        <v>999999</v>
      </c>
      <c r="DQ20" s="275">
        <v>999999</v>
      </c>
      <c r="DR20" s="275">
        <v>999999</v>
      </c>
      <c r="DS20" s="275">
        <v>999999</v>
      </c>
      <c r="DT20" s="275">
        <v>999999</v>
      </c>
      <c r="DU20" s="275">
        <v>999999</v>
      </c>
      <c r="DV20" s="275">
        <v>999999</v>
      </c>
      <c r="DW20" s="275">
        <v>999999</v>
      </c>
      <c r="DX20" s="275">
        <v>999999</v>
      </c>
      <c r="DY20" s="275">
        <v>999999</v>
      </c>
      <c r="DZ20" s="275">
        <v>999999</v>
      </c>
      <c r="EA20" s="275">
        <v>999999</v>
      </c>
      <c r="EB20" s="275">
        <v>999999</v>
      </c>
      <c r="EC20" s="275">
        <v>999999</v>
      </c>
      <c r="ED20" s="275">
        <v>999999</v>
      </c>
      <c r="EE20" s="275">
        <v>999999</v>
      </c>
      <c r="EF20" s="275">
        <v>999999</v>
      </c>
      <c r="EG20" s="275">
        <v>999999</v>
      </c>
      <c r="EH20" s="275">
        <v>999999</v>
      </c>
      <c r="EI20" s="275">
        <v>999999</v>
      </c>
      <c r="EJ20" s="275">
        <v>999999</v>
      </c>
      <c r="EK20" s="275">
        <v>999999</v>
      </c>
      <c r="EL20" s="275">
        <v>999999</v>
      </c>
      <c r="EM20" s="275">
        <v>999999</v>
      </c>
      <c r="EN20" s="275">
        <v>999999</v>
      </c>
      <c r="EO20" s="275">
        <v>999999</v>
      </c>
      <c r="EP20" s="275">
        <v>999999</v>
      </c>
      <c r="EQ20" s="275">
        <v>999999</v>
      </c>
      <c r="ER20" s="275">
        <v>999999</v>
      </c>
      <c r="ES20" s="275">
        <v>999999</v>
      </c>
      <c r="ET20" s="275">
        <v>999999</v>
      </c>
      <c r="EU20" s="275">
        <v>999999</v>
      </c>
      <c r="EV20" s="275">
        <v>999999</v>
      </c>
      <c r="EW20" s="275">
        <v>999999</v>
      </c>
      <c r="EX20" s="275">
        <v>999999</v>
      </c>
      <c r="EY20" s="275">
        <v>999999</v>
      </c>
      <c r="EZ20" s="275">
        <v>999999</v>
      </c>
      <c r="FA20" s="275">
        <v>999999</v>
      </c>
      <c r="FB20" s="275">
        <v>999999</v>
      </c>
      <c r="FC20" s="275">
        <v>999999</v>
      </c>
      <c r="FD20" s="275">
        <v>999999</v>
      </c>
      <c r="FE20" s="275">
        <v>999999</v>
      </c>
      <c r="FF20" s="275">
        <v>999999</v>
      </c>
      <c r="FG20" s="275">
        <v>999999</v>
      </c>
      <c r="FH20" s="275">
        <v>999999</v>
      </c>
      <c r="FI20" s="275">
        <v>999999</v>
      </c>
      <c r="FJ20" s="275">
        <v>999999</v>
      </c>
      <c r="FK20" s="275">
        <v>999999</v>
      </c>
      <c r="FL20" s="275">
        <v>999999</v>
      </c>
      <c r="FM20" s="275">
        <v>999999</v>
      </c>
      <c r="FN20" s="275">
        <v>999999</v>
      </c>
      <c r="FO20" s="275">
        <v>999999</v>
      </c>
      <c r="FP20" s="275">
        <v>999999</v>
      </c>
      <c r="FQ20" s="275">
        <v>999999</v>
      </c>
      <c r="FR20" s="275">
        <v>999999</v>
      </c>
      <c r="FS20" s="275">
        <v>999999</v>
      </c>
      <c r="FT20" s="275">
        <v>999999</v>
      </c>
      <c r="FU20" s="275">
        <v>999999</v>
      </c>
      <c r="FV20" s="275">
        <v>999999</v>
      </c>
      <c r="FW20" s="275">
        <v>999999</v>
      </c>
      <c r="FX20" s="275">
        <v>999999</v>
      </c>
      <c r="FY20" s="275">
        <v>999999</v>
      </c>
      <c r="FZ20" s="275">
        <v>999999</v>
      </c>
      <c r="GA20" s="275">
        <v>999999</v>
      </c>
      <c r="GB20" s="275">
        <v>999999</v>
      </c>
      <c r="GC20" s="275">
        <v>999999</v>
      </c>
      <c r="GD20" s="275">
        <v>999999</v>
      </c>
      <c r="GE20" s="275">
        <v>999999</v>
      </c>
      <c r="GF20" s="275">
        <v>999999</v>
      </c>
      <c r="GG20" s="275">
        <v>999999</v>
      </c>
      <c r="GH20" s="275">
        <v>999999</v>
      </c>
      <c r="GI20" s="275">
        <v>999999</v>
      </c>
      <c r="GJ20" s="275">
        <v>999999</v>
      </c>
      <c r="GK20" s="275">
        <v>999999</v>
      </c>
      <c r="GL20" s="275">
        <v>999999</v>
      </c>
      <c r="GM20" s="275">
        <v>999999</v>
      </c>
      <c r="GN20" s="275">
        <v>999999</v>
      </c>
    </row>
    <row r="21" spans="1:196" ht="60" customHeight="1" x14ac:dyDescent="0.15">
      <c r="A21" s="218">
        <v>15</v>
      </c>
      <c r="B21" s="216" t="str" cm="1">
        <f t="array" aca="1" ref="B21" ca="1">IF(ISNUMBER(FIND(","&amp;A21&amp;",",INDIRECT("E"&amp;$B$2))),"yes","no")</f>
        <v>yes</v>
      </c>
      <c r="C21" s="205">
        <f t="shared" ca="1" si="3"/>
        <v>99999</v>
      </c>
      <c r="D21" s="204">
        <v>15</v>
      </c>
      <c r="E21" s="206" t="str">
        <f t="shared" ref="E21" si="94">IF(D21=0,"0,",CONCATENATE(E20,H20&amp;","))</f>
        <v>0,15,22,21,23,14,30,28,32,20,7,1,2,19,27,26,</v>
      </c>
      <c r="F21" s="207" t="str">
        <f t="shared" ref="F21" si="95">IF(D21=0,B18,IF(A21&lt;=$B$4,SUBSTITUTE(F20,","&amp;H20&amp;",",",",1),"Enter 0 (zero) in blue-filled cell "&amp;"H"&amp;ROW()&amp;" and STOP"))</f>
        <v>,3,4,5,6,8,9,10,11,12,13,16,17,18,24,25,29,31,</v>
      </c>
      <c r="G21" s="208">
        <v>1</v>
      </c>
      <c r="H21" s="276">
        <v>12</v>
      </c>
      <c r="I21" s="210">
        <f t="shared" ref="I21" ca="1" si="96">IF(ISNUMBER(G21),IF(D21=0,OFFSET(P21,0,H21),IF(N21=N20,OFFSET($O$5,MIN(H20,H21)+1,MAX(H20,H21)+1), OFFSET($P$6,0,H20)+OFFSET($P$6,0,H21)    )),"-")</f>
        <v>1.1599999999999999</v>
      </c>
      <c r="J21" s="211">
        <f t="shared" ref="J21" ca="1" si="97">IF(D21=0,+I21,IF(ISNUMBER(J20+I21),+J20+I21,"-"))</f>
        <v>21.04</v>
      </c>
      <c r="K21" s="297" t="str">
        <f t="shared" ref="K21" si="98">IF(H20=H21,IF(LEN(F21)=1,"Enter 0 in cell "&amp;"H"&amp;ROW()&amp;" and STOP",IF(ROW()=$B$2,"Enter "&amp;MATCH(MIN($C$7:$C$55),$C$7:$C$55,0)&amp;" in cell "&amp;"H"&amp;ROW()&amp;". "&amp;"The min distance increment is "&amp;MIN($C$7:$C$55),"")),"")</f>
        <v/>
      </c>
      <c r="L21" s="286">
        <f ca="1">IF(ISNUMBER(D21)=FALSE,"",IF(D21=$B$4, 0,OFFSET('VRP Model'!$A$5,H21,0)  ))</f>
        <v>1.25</v>
      </c>
      <c r="M21" s="213">
        <f ca="1">IF(ISBLANK(H21),"",IF(ROW()&lt;&gt;6,   IF(M20+L21&lt;='VRP Model'!$L$2,M20+L21,L21),  L21)        )</f>
        <v>20</v>
      </c>
      <c r="N21" s="214">
        <f t="shared" ref="N21" ca="1" si="99">IF(G21=0,1,IF(ISNUMBER(D21),IF(M21&gt;=M20,N20,N20+1),""))</f>
        <v>1</v>
      </c>
      <c r="O21" s="222">
        <v>15</v>
      </c>
      <c r="P21" s="282"/>
      <c r="Q21" s="282"/>
      <c r="R21" s="282"/>
      <c r="S21" s="282"/>
      <c r="T21" s="282"/>
      <c r="U21" s="282"/>
      <c r="V21" s="282"/>
      <c r="W21" s="282"/>
      <c r="X21" s="282"/>
      <c r="Y21" s="282"/>
      <c r="Z21" s="282"/>
      <c r="AA21" s="282"/>
      <c r="AB21" s="282"/>
      <c r="AC21" s="282"/>
      <c r="AD21" s="282"/>
      <c r="AE21" s="282" t="str">
        <f>'VRP Model'!AB21</f>
        <v>-</v>
      </c>
      <c r="AF21" s="283">
        <f>'VRP Model'!AC21</f>
        <v>19.420000000000002</v>
      </c>
      <c r="AG21" s="282">
        <f>'VRP Model'!AD21</f>
        <v>21.81</v>
      </c>
      <c r="AH21" s="282">
        <f>'VRP Model'!AE21</f>
        <v>19.12</v>
      </c>
      <c r="AI21" s="282">
        <f>'VRP Model'!AF21</f>
        <v>3.65</v>
      </c>
      <c r="AJ21" s="282">
        <f>'VRP Model'!AG21</f>
        <v>1.63</v>
      </c>
      <c r="AK21" s="282">
        <f>'VRP Model'!AH21</f>
        <v>0.57999999999999996</v>
      </c>
      <c r="AL21" s="282">
        <f>'VRP Model'!AI21</f>
        <v>0.43</v>
      </c>
      <c r="AM21" s="282">
        <f>'VRP Model'!AJ21</f>
        <v>1.27</v>
      </c>
      <c r="AN21" s="282">
        <f>'VRP Model'!AK21</f>
        <v>4.78</v>
      </c>
      <c r="AO21" s="282">
        <f>'VRP Model'!AL21</f>
        <v>4.4000000000000004</v>
      </c>
      <c r="AP21" s="282">
        <f>'VRP Model'!AM21</f>
        <v>4.38</v>
      </c>
      <c r="AQ21" s="282">
        <f>'VRP Model'!AN21</f>
        <v>3.85</v>
      </c>
      <c r="AR21" s="282">
        <f>'VRP Model'!AO21</f>
        <v>3.9</v>
      </c>
      <c r="AS21" s="282">
        <f>'VRP Model'!AP21</f>
        <v>17.62</v>
      </c>
      <c r="AT21" s="282">
        <f>'VRP Model'!AQ21</f>
        <v>3.44</v>
      </c>
      <c r="AU21" s="282">
        <f>'VRP Model'!AR21</f>
        <v>4.2300000000000004</v>
      </c>
      <c r="AV21" s="291">
        <f>'VRP Model'!AS21</f>
        <v>1.95</v>
      </c>
      <c r="AW21" s="275">
        <v>999999</v>
      </c>
      <c r="AX21" s="275">
        <v>999999</v>
      </c>
      <c r="AY21" s="275">
        <v>999999</v>
      </c>
      <c r="AZ21" s="275">
        <v>999999</v>
      </c>
      <c r="BA21" s="275">
        <v>999999</v>
      </c>
      <c r="BB21" s="275">
        <v>999999</v>
      </c>
      <c r="BC21" s="275">
        <v>999999</v>
      </c>
      <c r="BD21" s="275">
        <v>999999</v>
      </c>
      <c r="BE21" s="275">
        <v>999999</v>
      </c>
      <c r="BF21" s="275">
        <v>999999</v>
      </c>
      <c r="BG21" s="275">
        <v>999999</v>
      </c>
      <c r="BH21" s="275">
        <v>999999</v>
      </c>
      <c r="BI21" s="275">
        <v>999999</v>
      </c>
      <c r="BJ21" s="275">
        <v>999999</v>
      </c>
      <c r="BK21" s="275">
        <v>999999</v>
      </c>
      <c r="BL21" s="275">
        <v>999999</v>
      </c>
      <c r="BM21" s="275">
        <v>999999</v>
      </c>
      <c r="BN21" s="275">
        <v>999999</v>
      </c>
      <c r="BO21" s="275">
        <v>999999</v>
      </c>
      <c r="BP21" s="275">
        <v>999999</v>
      </c>
      <c r="BQ21" s="275">
        <v>999999</v>
      </c>
      <c r="BR21" s="275">
        <v>999999</v>
      </c>
      <c r="BS21" s="275">
        <v>999999</v>
      </c>
      <c r="BT21" s="275">
        <v>999999</v>
      </c>
      <c r="BU21" s="275">
        <v>999999</v>
      </c>
      <c r="BV21" s="275">
        <v>999999</v>
      </c>
      <c r="BW21" s="275">
        <v>999999</v>
      </c>
      <c r="BX21" s="275">
        <v>999999</v>
      </c>
      <c r="BY21" s="275">
        <v>999999</v>
      </c>
      <c r="BZ21" s="275">
        <v>999999</v>
      </c>
      <c r="CA21" s="275">
        <v>999999</v>
      </c>
      <c r="CB21" s="275">
        <v>999999</v>
      </c>
      <c r="CC21" s="275">
        <v>999999</v>
      </c>
      <c r="CD21" s="275">
        <v>999999</v>
      </c>
      <c r="CE21" s="275">
        <v>999999</v>
      </c>
      <c r="CF21" s="275">
        <v>999999</v>
      </c>
      <c r="CG21" s="275">
        <v>999999</v>
      </c>
      <c r="CH21" s="275">
        <v>999999</v>
      </c>
      <c r="CI21" s="275">
        <v>999999</v>
      </c>
      <c r="CJ21" s="275">
        <v>999999</v>
      </c>
      <c r="CK21" s="275">
        <v>999999</v>
      </c>
      <c r="CL21" s="275">
        <v>999999</v>
      </c>
      <c r="CM21" s="275">
        <v>999999</v>
      </c>
      <c r="CN21" s="275">
        <v>999999</v>
      </c>
      <c r="CO21" s="275">
        <v>999999</v>
      </c>
      <c r="CP21" s="275">
        <v>999999</v>
      </c>
      <c r="CQ21" s="275">
        <v>999999</v>
      </c>
      <c r="CR21" s="275">
        <v>999999</v>
      </c>
      <c r="CS21" s="275">
        <v>999999</v>
      </c>
      <c r="CT21" s="275">
        <v>999999</v>
      </c>
      <c r="CU21" s="275">
        <v>999999</v>
      </c>
      <c r="CV21" s="275">
        <v>999999</v>
      </c>
      <c r="CW21" s="275">
        <v>999999</v>
      </c>
      <c r="CX21" s="275">
        <v>999999</v>
      </c>
      <c r="CY21" s="275">
        <v>999999</v>
      </c>
      <c r="CZ21" s="275">
        <v>999999</v>
      </c>
      <c r="DA21" s="275">
        <v>999999</v>
      </c>
      <c r="DB21" s="275">
        <v>999999</v>
      </c>
      <c r="DC21" s="275">
        <v>999999</v>
      </c>
      <c r="DD21" s="275">
        <v>999999</v>
      </c>
      <c r="DE21" s="275">
        <v>999999</v>
      </c>
      <c r="DF21" s="275">
        <v>999999</v>
      </c>
      <c r="DG21" s="275">
        <v>999999</v>
      </c>
      <c r="DH21" s="275">
        <v>999999</v>
      </c>
      <c r="DI21" s="275">
        <v>999999</v>
      </c>
      <c r="DJ21" s="275">
        <v>999999</v>
      </c>
      <c r="DK21" s="275">
        <v>999999</v>
      </c>
      <c r="DL21" s="275">
        <v>999999</v>
      </c>
      <c r="DM21" s="275">
        <v>999999</v>
      </c>
      <c r="DN21" s="275">
        <v>999999</v>
      </c>
      <c r="DO21" s="275">
        <v>999999</v>
      </c>
      <c r="DP21" s="275">
        <v>999999</v>
      </c>
      <c r="DQ21" s="275">
        <v>999999</v>
      </c>
      <c r="DR21" s="275">
        <v>999999</v>
      </c>
      <c r="DS21" s="275">
        <v>999999</v>
      </c>
      <c r="DT21" s="275">
        <v>999999</v>
      </c>
      <c r="DU21" s="275">
        <v>999999</v>
      </c>
      <c r="DV21" s="275">
        <v>999999</v>
      </c>
      <c r="DW21" s="275">
        <v>999999</v>
      </c>
      <c r="DX21" s="275">
        <v>999999</v>
      </c>
      <c r="DY21" s="275">
        <v>999999</v>
      </c>
      <c r="DZ21" s="275">
        <v>999999</v>
      </c>
      <c r="EA21" s="275">
        <v>999999</v>
      </c>
      <c r="EB21" s="275">
        <v>999999</v>
      </c>
      <c r="EC21" s="275">
        <v>999999</v>
      </c>
      <c r="ED21" s="275">
        <v>999999</v>
      </c>
      <c r="EE21" s="275">
        <v>999999</v>
      </c>
      <c r="EF21" s="275">
        <v>999999</v>
      </c>
      <c r="EG21" s="275">
        <v>999999</v>
      </c>
      <c r="EH21" s="275">
        <v>999999</v>
      </c>
      <c r="EI21" s="275">
        <v>999999</v>
      </c>
      <c r="EJ21" s="275">
        <v>999999</v>
      </c>
      <c r="EK21" s="275">
        <v>999999</v>
      </c>
      <c r="EL21" s="275">
        <v>999999</v>
      </c>
      <c r="EM21" s="275">
        <v>999999</v>
      </c>
      <c r="EN21" s="275">
        <v>999999</v>
      </c>
      <c r="EO21" s="275">
        <v>999999</v>
      </c>
      <c r="EP21" s="275">
        <v>999999</v>
      </c>
      <c r="EQ21" s="275">
        <v>999999</v>
      </c>
      <c r="ER21" s="275">
        <v>999999</v>
      </c>
      <c r="ES21" s="275">
        <v>999999</v>
      </c>
      <c r="ET21" s="275">
        <v>999999</v>
      </c>
      <c r="EU21" s="275">
        <v>999999</v>
      </c>
      <c r="EV21" s="275">
        <v>999999</v>
      </c>
      <c r="EW21" s="275">
        <v>999999</v>
      </c>
      <c r="EX21" s="275">
        <v>999999</v>
      </c>
      <c r="EY21" s="275">
        <v>999999</v>
      </c>
      <c r="EZ21" s="275">
        <v>999999</v>
      </c>
      <c r="FA21" s="275">
        <v>999999</v>
      </c>
      <c r="FB21" s="275">
        <v>999999</v>
      </c>
      <c r="FC21" s="275">
        <v>999999</v>
      </c>
      <c r="FD21" s="275">
        <v>999999</v>
      </c>
      <c r="FE21" s="275">
        <v>999999</v>
      </c>
      <c r="FF21" s="275">
        <v>999999</v>
      </c>
      <c r="FG21" s="275">
        <v>999999</v>
      </c>
      <c r="FH21" s="275">
        <v>999999</v>
      </c>
      <c r="FI21" s="275">
        <v>999999</v>
      </c>
      <c r="FJ21" s="275">
        <v>999999</v>
      </c>
      <c r="FK21" s="275">
        <v>999999</v>
      </c>
      <c r="FL21" s="275">
        <v>999999</v>
      </c>
      <c r="FM21" s="275">
        <v>999999</v>
      </c>
      <c r="FN21" s="275">
        <v>999999</v>
      </c>
      <c r="FO21" s="275">
        <v>999999</v>
      </c>
      <c r="FP21" s="275">
        <v>999999</v>
      </c>
      <c r="FQ21" s="275">
        <v>999999</v>
      </c>
      <c r="FR21" s="275">
        <v>999999</v>
      </c>
      <c r="FS21" s="275">
        <v>999999</v>
      </c>
      <c r="FT21" s="275">
        <v>999999</v>
      </c>
      <c r="FU21" s="275">
        <v>999999</v>
      </c>
      <c r="FV21" s="275">
        <v>999999</v>
      </c>
      <c r="FW21" s="275">
        <v>999999</v>
      </c>
      <c r="FX21" s="275">
        <v>999999</v>
      </c>
      <c r="FY21" s="275">
        <v>999999</v>
      </c>
      <c r="FZ21" s="275">
        <v>999999</v>
      </c>
      <c r="GA21" s="275">
        <v>999999</v>
      </c>
      <c r="GB21" s="275">
        <v>999999</v>
      </c>
      <c r="GC21" s="275">
        <v>999999</v>
      </c>
      <c r="GD21" s="275">
        <v>999999</v>
      </c>
      <c r="GE21" s="275">
        <v>999999</v>
      </c>
      <c r="GF21" s="275">
        <v>999999</v>
      </c>
      <c r="GG21" s="275">
        <v>999999</v>
      </c>
      <c r="GH21" s="275">
        <v>999999</v>
      </c>
      <c r="GI21" s="275">
        <v>999999</v>
      </c>
      <c r="GJ21" s="275">
        <v>999999</v>
      </c>
      <c r="GK21" s="275">
        <v>999999</v>
      </c>
      <c r="GL21" s="275">
        <v>999999</v>
      </c>
      <c r="GM21" s="275">
        <v>999999</v>
      </c>
      <c r="GN21" s="275">
        <v>999999</v>
      </c>
    </row>
    <row r="22" spans="1:196" ht="60" customHeight="1" x14ac:dyDescent="0.15">
      <c r="A22" s="218">
        <v>16</v>
      </c>
      <c r="B22" s="216" t="str" cm="1">
        <f t="array" aca="1" ref="B22" ca="1">IF(ISNUMBER(FIND(","&amp;A22&amp;",",INDIRECT("E"&amp;$B$2))),"yes","no")</f>
        <v>yes</v>
      </c>
      <c r="C22" s="205">
        <f t="shared" ca="1" si="3"/>
        <v>99999</v>
      </c>
      <c r="D22" s="204">
        <v>16</v>
      </c>
      <c r="E22" s="206" t="str">
        <f t="shared" ref="E22" si="100">IF(D22=0,"0,",CONCATENATE(E21,H21&amp;","))</f>
        <v>0,15,22,21,23,14,30,28,32,20,7,1,2,19,27,26,12,</v>
      </c>
      <c r="F22" s="207" t="str">
        <f t="shared" ref="F22" si="101">IF(D22=0,B19,IF(A22&lt;=$B$4,SUBSTITUTE(F21,","&amp;H21&amp;",",",",1),"Enter 0 (zero) in blue-filled cell "&amp;"H"&amp;ROW()&amp;" and STOP"))</f>
        <v>,3,4,5,6,8,9,10,11,13,16,17,18,24,25,29,31,</v>
      </c>
      <c r="G22" s="208">
        <v>1</v>
      </c>
      <c r="H22" s="276">
        <v>4</v>
      </c>
      <c r="I22" s="210">
        <f t="shared" ref="I22" ca="1" si="102">IF(ISNUMBER(G22),IF(D22=0,OFFSET(P22,0,H22),IF(N22=N21,OFFSET($O$5,MIN(H21,H22)+1,MAX(H21,H22)+1), OFFSET($P$6,0,H21)+OFFSET($P$6,0,H22)    )),"-")</f>
        <v>2.11</v>
      </c>
      <c r="J22" s="211">
        <f t="shared" ref="J22" ca="1" si="103">IF(D22=0,+I22,IF(ISNUMBER(J21+I22),+J21+I22,"-"))</f>
        <v>23.15</v>
      </c>
      <c r="K22" s="297" t="str">
        <f t="shared" ref="K22" si="104">IF(H21=H22,IF(LEN(F22)=1,"Enter 0 in cell "&amp;"H"&amp;ROW()&amp;" and STOP",IF(ROW()=$B$2,"Enter "&amp;MATCH(MIN($C$7:$C$55),$C$7:$C$55,0)&amp;" in cell "&amp;"H"&amp;ROW()&amp;". "&amp;"The min distance increment is "&amp;MIN($C$7:$C$55),"")),"")</f>
        <v/>
      </c>
      <c r="L22" s="286">
        <f ca="1">IF(ISNUMBER(D22)=FALSE,"",IF(D22=$B$4, 0,OFFSET('VRP Model'!$A$5,H22,0)  ))</f>
        <v>1.25</v>
      </c>
      <c r="M22" s="213">
        <f ca="1">IF(ISBLANK(H22),"",IF(ROW()&lt;&gt;6,   IF(M21+L22&lt;='VRP Model'!$L$2,M21+L22,L22),  L22)        )</f>
        <v>21.25</v>
      </c>
      <c r="N22" s="214">
        <f t="shared" ref="N22" ca="1" si="105">IF(G22=0,1,IF(ISNUMBER(D22),IF(M22&gt;=M21,N21,N21+1),""))</f>
        <v>1</v>
      </c>
      <c r="O22" s="222">
        <v>16</v>
      </c>
      <c r="P22" s="282"/>
      <c r="Q22" s="282"/>
      <c r="R22" s="282"/>
      <c r="S22" s="282"/>
      <c r="T22" s="282"/>
      <c r="U22" s="282"/>
      <c r="V22" s="282"/>
      <c r="W22" s="282"/>
      <c r="X22" s="282"/>
      <c r="Y22" s="282"/>
      <c r="Z22" s="282"/>
      <c r="AA22" s="282"/>
      <c r="AB22" s="282"/>
      <c r="AC22" s="282"/>
      <c r="AD22" s="282"/>
      <c r="AE22" s="282"/>
      <c r="AF22" s="282" t="str">
        <f>'VRP Model'!AC22</f>
        <v>-</v>
      </c>
      <c r="AG22" s="282">
        <f>'VRP Model'!AD22</f>
        <v>2.81</v>
      </c>
      <c r="AH22" s="282">
        <f>'VRP Model'!AE22</f>
        <v>6.04</v>
      </c>
      <c r="AI22" s="282">
        <f>'VRP Model'!AF22</f>
        <v>16.239999999999998</v>
      </c>
      <c r="AJ22" s="282">
        <f>'VRP Model'!AG22</f>
        <v>14.56</v>
      </c>
      <c r="AK22" s="282">
        <f>'VRP Model'!AH22</f>
        <v>16.3</v>
      </c>
      <c r="AL22" s="282">
        <f>'VRP Model'!AI22</f>
        <v>15.74</v>
      </c>
      <c r="AM22" s="282">
        <f>'VRP Model'!AJ22</f>
        <v>16.989999999999998</v>
      </c>
      <c r="AN22" s="282">
        <f>'VRP Model'!AK22</f>
        <v>16.53</v>
      </c>
      <c r="AO22" s="282">
        <f>'VRP Model'!AL22</f>
        <v>16.71</v>
      </c>
      <c r="AP22" s="282">
        <f>'VRP Model'!AM22</f>
        <v>11.89</v>
      </c>
      <c r="AQ22" s="282">
        <f>'VRP Model'!AN22</f>
        <v>16.600000000000001</v>
      </c>
      <c r="AR22" s="282">
        <f>'VRP Model'!AO22</f>
        <v>25.7</v>
      </c>
      <c r="AS22" s="282">
        <f>'VRP Model'!AP22</f>
        <v>22.9</v>
      </c>
      <c r="AT22" s="282">
        <f>'VRP Model'!AQ22</f>
        <v>25.93</v>
      </c>
      <c r="AU22" s="282">
        <f>'VRP Model'!AR22</f>
        <v>16.93</v>
      </c>
      <c r="AV22" s="291">
        <f>'VRP Model'!AS22</f>
        <v>16.13</v>
      </c>
      <c r="AW22" s="275">
        <v>999999</v>
      </c>
      <c r="AX22" s="275">
        <v>999999</v>
      </c>
      <c r="AY22" s="275">
        <v>999999</v>
      </c>
      <c r="AZ22" s="275">
        <v>999999</v>
      </c>
      <c r="BA22" s="275">
        <v>999999</v>
      </c>
      <c r="BB22" s="275">
        <v>999999</v>
      </c>
      <c r="BC22" s="275">
        <v>999999</v>
      </c>
      <c r="BD22" s="275">
        <v>999999</v>
      </c>
      <c r="BE22" s="275">
        <v>999999</v>
      </c>
      <c r="BF22" s="275">
        <v>999999</v>
      </c>
      <c r="BG22" s="275">
        <v>999999</v>
      </c>
      <c r="BH22" s="275">
        <v>999999</v>
      </c>
      <c r="BI22" s="275">
        <v>999999</v>
      </c>
      <c r="BJ22" s="275">
        <v>999999</v>
      </c>
      <c r="BK22" s="275">
        <v>999999</v>
      </c>
      <c r="BL22" s="275">
        <v>999999</v>
      </c>
      <c r="BM22" s="275">
        <v>999999</v>
      </c>
      <c r="BN22" s="275">
        <v>999999</v>
      </c>
      <c r="BO22" s="275">
        <v>999999</v>
      </c>
      <c r="BP22" s="275">
        <v>999999</v>
      </c>
      <c r="BQ22" s="275">
        <v>999999</v>
      </c>
      <c r="BR22" s="275">
        <v>999999</v>
      </c>
      <c r="BS22" s="275">
        <v>999999</v>
      </c>
      <c r="BT22" s="275">
        <v>999999</v>
      </c>
      <c r="BU22" s="275">
        <v>999999</v>
      </c>
      <c r="BV22" s="275">
        <v>999999</v>
      </c>
      <c r="BW22" s="275">
        <v>999999</v>
      </c>
      <c r="BX22" s="275">
        <v>999999</v>
      </c>
      <c r="BY22" s="275">
        <v>999999</v>
      </c>
      <c r="BZ22" s="275">
        <v>999999</v>
      </c>
      <c r="CA22" s="275">
        <v>999999</v>
      </c>
      <c r="CB22" s="275">
        <v>999999</v>
      </c>
      <c r="CC22" s="275">
        <v>999999</v>
      </c>
      <c r="CD22" s="275">
        <v>999999</v>
      </c>
      <c r="CE22" s="275">
        <v>999999</v>
      </c>
      <c r="CF22" s="275">
        <v>999999</v>
      </c>
      <c r="CG22" s="275">
        <v>999999</v>
      </c>
      <c r="CH22" s="275">
        <v>999999</v>
      </c>
      <c r="CI22" s="275">
        <v>999999</v>
      </c>
      <c r="CJ22" s="275">
        <v>999999</v>
      </c>
      <c r="CK22" s="275">
        <v>999999</v>
      </c>
      <c r="CL22" s="275">
        <v>999999</v>
      </c>
      <c r="CM22" s="275">
        <v>999999</v>
      </c>
      <c r="CN22" s="275">
        <v>999999</v>
      </c>
      <c r="CO22" s="275">
        <v>999999</v>
      </c>
      <c r="CP22" s="275">
        <v>999999</v>
      </c>
      <c r="CQ22" s="275">
        <v>999999</v>
      </c>
      <c r="CR22" s="275">
        <v>999999</v>
      </c>
      <c r="CS22" s="275">
        <v>999999</v>
      </c>
      <c r="CT22" s="275">
        <v>999999</v>
      </c>
      <c r="CU22" s="275">
        <v>999999</v>
      </c>
      <c r="CV22" s="275">
        <v>999999</v>
      </c>
      <c r="CW22" s="275">
        <v>999999</v>
      </c>
      <c r="CX22" s="275">
        <v>999999</v>
      </c>
      <c r="CY22" s="275">
        <v>999999</v>
      </c>
      <c r="CZ22" s="275">
        <v>999999</v>
      </c>
      <c r="DA22" s="275">
        <v>999999</v>
      </c>
      <c r="DB22" s="275">
        <v>999999</v>
      </c>
      <c r="DC22" s="275">
        <v>999999</v>
      </c>
      <c r="DD22" s="275">
        <v>999999</v>
      </c>
      <c r="DE22" s="275">
        <v>999999</v>
      </c>
      <c r="DF22" s="275">
        <v>999999</v>
      </c>
      <c r="DG22" s="275">
        <v>999999</v>
      </c>
      <c r="DH22" s="275">
        <v>999999</v>
      </c>
      <c r="DI22" s="275">
        <v>999999</v>
      </c>
      <c r="DJ22" s="275">
        <v>999999</v>
      </c>
      <c r="DK22" s="275">
        <v>999999</v>
      </c>
      <c r="DL22" s="275">
        <v>999999</v>
      </c>
      <c r="DM22" s="275">
        <v>999999</v>
      </c>
      <c r="DN22" s="275">
        <v>999999</v>
      </c>
      <c r="DO22" s="275">
        <v>999999</v>
      </c>
      <c r="DP22" s="275">
        <v>999999</v>
      </c>
      <c r="DQ22" s="275">
        <v>999999</v>
      </c>
      <c r="DR22" s="275">
        <v>999999</v>
      </c>
      <c r="DS22" s="275">
        <v>999999</v>
      </c>
      <c r="DT22" s="275">
        <v>999999</v>
      </c>
      <c r="DU22" s="275">
        <v>999999</v>
      </c>
      <c r="DV22" s="275">
        <v>999999</v>
      </c>
      <c r="DW22" s="275">
        <v>999999</v>
      </c>
      <c r="DX22" s="275">
        <v>999999</v>
      </c>
      <c r="DY22" s="275">
        <v>999999</v>
      </c>
      <c r="DZ22" s="275">
        <v>999999</v>
      </c>
      <c r="EA22" s="275">
        <v>999999</v>
      </c>
      <c r="EB22" s="275">
        <v>999999</v>
      </c>
      <c r="EC22" s="275">
        <v>999999</v>
      </c>
      <c r="ED22" s="275">
        <v>999999</v>
      </c>
      <c r="EE22" s="275">
        <v>999999</v>
      </c>
      <c r="EF22" s="275">
        <v>999999</v>
      </c>
      <c r="EG22" s="275">
        <v>999999</v>
      </c>
      <c r="EH22" s="275">
        <v>999999</v>
      </c>
      <c r="EI22" s="275">
        <v>999999</v>
      </c>
      <c r="EJ22" s="275">
        <v>999999</v>
      </c>
      <c r="EK22" s="275">
        <v>999999</v>
      </c>
      <c r="EL22" s="275">
        <v>999999</v>
      </c>
      <c r="EM22" s="275">
        <v>999999</v>
      </c>
      <c r="EN22" s="275">
        <v>999999</v>
      </c>
      <c r="EO22" s="275">
        <v>999999</v>
      </c>
      <c r="EP22" s="275">
        <v>999999</v>
      </c>
      <c r="EQ22" s="275">
        <v>999999</v>
      </c>
      <c r="ER22" s="275">
        <v>999999</v>
      </c>
      <c r="ES22" s="275">
        <v>999999</v>
      </c>
      <c r="ET22" s="275">
        <v>999999</v>
      </c>
      <c r="EU22" s="275">
        <v>999999</v>
      </c>
      <c r="EV22" s="275">
        <v>999999</v>
      </c>
      <c r="EW22" s="275">
        <v>999999</v>
      </c>
      <c r="EX22" s="275">
        <v>999999</v>
      </c>
      <c r="EY22" s="275">
        <v>999999</v>
      </c>
      <c r="EZ22" s="275">
        <v>999999</v>
      </c>
      <c r="FA22" s="275">
        <v>999999</v>
      </c>
      <c r="FB22" s="275">
        <v>999999</v>
      </c>
      <c r="FC22" s="275">
        <v>999999</v>
      </c>
      <c r="FD22" s="275">
        <v>999999</v>
      </c>
      <c r="FE22" s="275">
        <v>999999</v>
      </c>
      <c r="FF22" s="275">
        <v>999999</v>
      </c>
      <c r="FG22" s="275">
        <v>999999</v>
      </c>
      <c r="FH22" s="275">
        <v>999999</v>
      </c>
      <c r="FI22" s="275">
        <v>999999</v>
      </c>
      <c r="FJ22" s="275">
        <v>999999</v>
      </c>
      <c r="FK22" s="275">
        <v>999999</v>
      </c>
      <c r="FL22" s="275">
        <v>999999</v>
      </c>
      <c r="FM22" s="275">
        <v>999999</v>
      </c>
      <c r="FN22" s="275">
        <v>999999</v>
      </c>
      <c r="FO22" s="275">
        <v>999999</v>
      </c>
      <c r="FP22" s="275">
        <v>999999</v>
      </c>
      <c r="FQ22" s="275">
        <v>999999</v>
      </c>
      <c r="FR22" s="275">
        <v>999999</v>
      </c>
      <c r="FS22" s="275">
        <v>999999</v>
      </c>
      <c r="FT22" s="275">
        <v>999999</v>
      </c>
      <c r="FU22" s="275">
        <v>999999</v>
      </c>
      <c r="FV22" s="275">
        <v>999999</v>
      </c>
      <c r="FW22" s="275">
        <v>999999</v>
      </c>
      <c r="FX22" s="275">
        <v>999999</v>
      </c>
      <c r="FY22" s="275">
        <v>999999</v>
      </c>
      <c r="FZ22" s="275">
        <v>999999</v>
      </c>
      <c r="GA22" s="275">
        <v>999999</v>
      </c>
      <c r="GB22" s="275">
        <v>999999</v>
      </c>
      <c r="GC22" s="275">
        <v>999999</v>
      </c>
      <c r="GD22" s="275">
        <v>999999</v>
      </c>
      <c r="GE22" s="275">
        <v>999999</v>
      </c>
      <c r="GF22" s="275">
        <v>999999</v>
      </c>
      <c r="GG22" s="275">
        <v>999999</v>
      </c>
      <c r="GH22" s="275">
        <v>999999</v>
      </c>
      <c r="GI22" s="275">
        <v>999999</v>
      </c>
      <c r="GJ22" s="275">
        <v>999999</v>
      </c>
      <c r="GK22" s="275">
        <v>999999</v>
      </c>
      <c r="GL22" s="275">
        <v>999999</v>
      </c>
      <c r="GM22" s="275">
        <v>999999</v>
      </c>
      <c r="GN22" s="275">
        <v>999999</v>
      </c>
    </row>
    <row r="23" spans="1:196" ht="60" customHeight="1" x14ac:dyDescent="0.15">
      <c r="A23" s="218">
        <v>17</v>
      </c>
      <c r="B23" s="216" t="str" cm="1">
        <f t="array" aca="1" ref="B23" ca="1">IF(ISNUMBER(FIND(","&amp;A23&amp;",",INDIRECT("E"&amp;$B$2))),"yes","no")</f>
        <v>yes</v>
      </c>
      <c r="C23" s="205">
        <f t="shared" ca="1" si="3"/>
        <v>99999</v>
      </c>
      <c r="D23" s="204">
        <v>17</v>
      </c>
      <c r="E23" s="206" t="str">
        <f t="shared" ref="E23" si="106">IF(D23=0,"0,",CONCATENATE(E22,H22&amp;","))</f>
        <v>0,15,22,21,23,14,30,28,32,20,7,1,2,19,27,26,12,4,</v>
      </c>
      <c r="F23" s="207" t="str">
        <f t="shared" ref="F23" si="107">IF(D23=0,B20,IF(A23&lt;=$B$4,SUBSTITUTE(F22,","&amp;H22&amp;",",",",1),"Enter 0 (zero) in blue-filled cell "&amp;"H"&amp;ROW()&amp;" and STOP"))</f>
        <v>,3,5,6,8,9,10,11,13,16,17,18,24,25,29,31,</v>
      </c>
      <c r="G23" s="208">
        <v>1</v>
      </c>
      <c r="H23" s="276">
        <v>3</v>
      </c>
      <c r="I23" s="210">
        <f t="shared" ref="I23" ca="1" si="108">IF(ISNUMBER(G23),IF(D23=0,OFFSET(P23,0,H23),IF(N23=N22,OFFSET($O$5,MIN(H22,H23)+1,MAX(H22,H23)+1), OFFSET($P$6,0,H22)+OFFSET($P$6,0,H23)    )),"-")</f>
        <v>4.22</v>
      </c>
      <c r="J23" s="211">
        <f t="shared" ref="J23" ca="1" si="109">IF(D23=0,+I23,IF(ISNUMBER(J22+I23),+J22+I23,"-"))</f>
        <v>27.369999999999997</v>
      </c>
      <c r="K23" s="297" t="str">
        <f t="shared" ref="K23" si="110">IF(H22=H23,IF(LEN(F23)=1,"Enter 0 in cell "&amp;"H"&amp;ROW()&amp;" and STOP",IF(ROW()=$B$2,"Enter "&amp;MATCH(MIN($C$7:$C$55),$C$7:$C$55,0)&amp;" in cell "&amp;"H"&amp;ROW()&amp;". "&amp;"The min distance increment is "&amp;MIN($C$7:$C$55),"")),"")</f>
        <v/>
      </c>
      <c r="L23" s="286">
        <f ca="1">IF(ISNUMBER(D23)=FALSE,"",IF(D23=$B$4, 0,OFFSET('VRP Model'!$A$5,H23,0)  ))</f>
        <v>1.25</v>
      </c>
      <c r="M23" s="213">
        <f ca="1">IF(ISBLANK(H23),"",IF(ROW()&lt;&gt;6,   IF(M22+L23&lt;='VRP Model'!$L$2,M22+L23,L23),  L23)        )</f>
        <v>22.5</v>
      </c>
      <c r="N23" s="214">
        <f t="shared" ref="N23" ca="1" si="111">IF(G23=0,1,IF(ISNUMBER(D23),IF(M23&gt;=M22,N22,N22+1),""))</f>
        <v>1</v>
      </c>
      <c r="O23" s="222">
        <v>17</v>
      </c>
      <c r="P23" s="282"/>
      <c r="Q23" s="282"/>
      <c r="R23" s="282"/>
      <c r="S23" s="282"/>
      <c r="T23" s="282"/>
      <c r="U23" s="282"/>
      <c r="V23" s="282"/>
      <c r="W23" s="282"/>
      <c r="X23" s="282"/>
      <c r="Y23" s="282"/>
      <c r="Z23" s="282"/>
      <c r="AA23" s="282"/>
      <c r="AB23" s="282"/>
      <c r="AC23" s="282"/>
      <c r="AD23" s="282"/>
      <c r="AE23" s="282"/>
      <c r="AF23" s="282"/>
      <c r="AG23" s="282" t="str">
        <f>'VRP Model'!AD23</f>
        <v>-</v>
      </c>
      <c r="AH23" s="282">
        <f>'VRP Model'!AE23</f>
        <v>4.8</v>
      </c>
      <c r="AI23" s="282">
        <f>'VRP Model'!AF23</f>
        <v>13.62</v>
      </c>
      <c r="AJ23" s="282">
        <f>'VRP Model'!AG23</f>
        <v>22.12</v>
      </c>
      <c r="AK23" s="282">
        <f>'VRP Model'!AH23</f>
        <v>21.28</v>
      </c>
      <c r="AL23" s="282">
        <f>'VRP Model'!AI23</f>
        <v>20.71</v>
      </c>
      <c r="AM23" s="282">
        <f>'VRP Model'!AJ23</f>
        <v>21.96</v>
      </c>
      <c r="AN23" s="282">
        <f>'VRP Model'!AK23</f>
        <v>13.91</v>
      </c>
      <c r="AO23" s="282">
        <f>'VRP Model'!AL23</f>
        <v>14.1</v>
      </c>
      <c r="AP23" s="282">
        <f>'VRP Model'!AM23</f>
        <v>11.91</v>
      </c>
      <c r="AQ23" s="282">
        <f>'VRP Model'!AN23</f>
        <v>13.98</v>
      </c>
      <c r="AR23" s="282">
        <f>'VRP Model'!AO23</f>
        <v>23.08</v>
      </c>
      <c r="AS23" s="282">
        <f>'VRP Model'!AP23</f>
        <v>20.28</v>
      </c>
      <c r="AT23" s="282">
        <f>'VRP Model'!AQ23</f>
        <v>23.31</v>
      </c>
      <c r="AU23" s="282">
        <f>'VRP Model'!AR23</f>
        <v>14.31</v>
      </c>
      <c r="AV23" s="291">
        <f>'VRP Model'!AS23</f>
        <v>16.010000000000002</v>
      </c>
      <c r="AW23" s="275">
        <v>999999</v>
      </c>
      <c r="AX23" s="275">
        <v>999999</v>
      </c>
      <c r="AY23" s="275">
        <v>999999</v>
      </c>
      <c r="AZ23" s="275">
        <v>999999</v>
      </c>
      <c r="BA23" s="275">
        <v>999999</v>
      </c>
      <c r="BB23" s="275">
        <v>999999</v>
      </c>
      <c r="BC23" s="275">
        <v>999999</v>
      </c>
      <c r="BD23" s="275">
        <v>999999</v>
      </c>
      <c r="BE23" s="275">
        <v>999999</v>
      </c>
      <c r="BF23" s="275">
        <v>999999</v>
      </c>
      <c r="BG23" s="275">
        <v>999999</v>
      </c>
      <c r="BH23" s="275">
        <v>999999</v>
      </c>
      <c r="BI23" s="275">
        <v>999999</v>
      </c>
      <c r="BJ23" s="275">
        <v>999999</v>
      </c>
      <c r="BK23" s="275">
        <v>999999</v>
      </c>
      <c r="BL23" s="275">
        <v>999999</v>
      </c>
      <c r="BM23" s="275">
        <v>999999</v>
      </c>
      <c r="BN23" s="275">
        <v>999999</v>
      </c>
      <c r="BO23" s="275">
        <v>999999</v>
      </c>
      <c r="BP23" s="275">
        <v>999999</v>
      </c>
      <c r="BQ23" s="275">
        <v>999999</v>
      </c>
      <c r="BR23" s="275">
        <v>999999</v>
      </c>
      <c r="BS23" s="275">
        <v>999999</v>
      </c>
      <c r="BT23" s="275">
        <v>999999</v>
      </c>
      <c r="BU23" s="275">
        <v>999999</v>
      </c>
      <c r="BV23" s="275">
        <v>999999</v>
      </c>
      <c r="BW23" s="275">
        <v>999999</v>
      </c>
      <c r="BX23" s="275">
        <v>999999</v>
      </c>
      <c r="BY23" s="275">
        <v>999999</v>
      </c>
      <c r="BZ23" s="275">
        <v>999999</v>
      </c>
      <c r="CA23" s="275">
        <v>999999</v>
      </c>
      <c r="CB23" s="275">
        <v>999999</v>
      </c>
      <c r="CC23" s="275">
        <v>999999</v>
      </c>
      <c r="CD23" s="275">
        <v>999999</v>
      </c>
      <c r="CE23" s="275">
        <v>999999</v>
      </c>
      <c r="CF23" s="275">
        <v>999999</v>
      </c>
      <c r="CG23" s="275">
        <v>999999</v>
      </c>
      <c r="CH23" s="275">
        <v>999999</v>
      </c>
      <c r="CI23" s="275">
        <v>999999</v>
      </c>
      <c r="CJ23" s="275">
        <v>999999</v>
      </c>
      <c r="CK23" s="275">
        <v>999999</v>
      </c>
      <c r="CL23" s="275">
        <v>999999</v>
      </c>
      <c r="CM23" s="275">
        <v>999999</v>
      </c>
      <c r="CN23" s="275">
        <v>999999</v>
      </c>
      <c r="CO23" s="275">
        <v>999999</v>
      </c>
      <c r="CP23" s="275">
        <v>999999</v>
      </c>
      <c r="CQ23" s="275">
        <v>999999</v>
      </c>
      <c r="CR23" s="275">
        <v>999999</v>
      </c>
      <c r="CS23" s="275">
        <v>999999</v>
      </c>
      <c r="CT23" s="275">
        <v>999999</v>
      </c>
      <c r="CU23" s="275">
        <v>999999</v>
      </c>
      <c r="CV23" s="275">
        <v>999999</v>
      </c>
      <c r="CW23" s="275">
        <v>999999</v>
      </c>
      <c r="CX23" s="275">
        <v>999999</v>
      </c>
      <c r="CY23" s="275">
        <v>999999</v>
      </c>
      <c r="CZ23" s="275">
        <v>999999</v>
      </c>
      <c r="DA23" s="275">
        <v>999999</v>
      </c>
      <c r="DB23" s="275">
        <v>999999</v>
      </c>
      <c r="DC23" s="275">
        <v>999999</v>
      </c>
      <c r="DD23" s="275">
        <v>999999</v>
      </c>
      <c r="DE23" s="275">
        <v>999999</v>
      </c>
      <c r="DF23" s="275">
        <v>999999</v>
      </c>
      <c r="DG23" s="275">
        <v>999999</v>
      </c>
      <c r="DH23" s="275">
        <v>999999</v>
      </c>
      <c r="DI23" s="275">
        <v>999999</v>
      </c>
      <c r="DJ23" s="275">
        <v>999999</v>
      </c>
      <c r="DK23" s="275">
        <v>999999</v>
      </c>
      <c r="DL23" s="275">
        <v>999999</v>
      </c>
      <c r="DM23" s="275">
        <v>999999</v>
      </c>
      <c r="DN23" s="275">
        <v>999999</v>
      </c>
      <c r="DO23" s="275">
        <v>999999</v>
      </c>
      <c r="DP23" s="275">
        <v>999999</v>
      </c>
      <c r="DQ23" s="275">
        <v>999999</v>
      </c>
      <c r="DR23" s="275">
        <v>999999</v>
      </c>
      <c r="DS23" s="275">
        <v>999999</v>
      </c>
      <c r="DT23" s="275">
        <v>999999</v>
      </c>
      <c r="DU23" s="275">
        <v>999999</v>
      </c>
      <c r="DV23" s="275">
        <v>999999</v>
      </c>
      <c r="DW23" s="275">
        <v>999999</v>
      </c>
      <c r="DX23" s="275">
        <v>999999</v>
      </c>
      <c r="DY23" s="275">
        <v>999999</v>
      </c>
      <c r="DZ23" s="275">
        <v>999999</v>
      </c>
      <c r="EA23" s="275">
        <v>999999</v>
      </c>
      <c r="EB23" s="275">
        <v>999999</v>
      </c>
      <c r="EC23" s="275">
        <v>999999</v>
      </c>
      <c r="ED23" s="275">
        <v>999999</v>
      </c>
      <c r="EE23" s="275">
        <v>999999</v>
      </c>
      <c r="EF23" s="275">
        <v>999999</v>
      </c>
      <c r="EG23" s="275">
        <v>999999</v>
      </c>
      <c r="EH23" s="275">
        <v>999999</v>
      </c>
      <c r="EI23" s="275">
        <v>999999</v>
      </c>
      <c r="EJ23" s="275">
        <v>999999</v>
      </c>
      <c r="EK23" s="275">
        <v>999999</v>
      </c>
      <c r="EL23" s="275">
        <v>999999</v>
      </c>
      <c r="EM23" s="275">
        <v>999999</v>
      </c>
      <c r="EN23" s="275">
        <v>999999</v>
      </c>
      <c r="EO23" s="275">
        <v>999999</v>
      </c>
      <c r="EP23" s="275">
        <v>999999</v>
      </c>
      <c r="EQ23" s="275">
        <v>999999</v>
      </c>
      <c r="ER23" s="275">
        <v>999999</v>
      </c>
      <c r="ES23" s="275">
        <v>999999</v>
      </c>
      <c r="ET23" s="275">
        <v>999999</v>
      </c>
      <c r="EU23" s="275">
        <v>999999</v>
      </c>
      <c r="EV23" s="275">
        <v>999999</v>
      </c>
      <c r="EW23" s="275">
        <v>999999</v>
      </c>
      <c r="EX23" s="275">
        <v>999999</v>
      </c>
      <c r="EY23" s="275">
        <v>999999</v>
      </c>
      <c r="EZ23" s="275">
        <v>999999</v>
      </c>
      <c r="FA23" s="275">
        <v>999999</v>
      </c>
      <c r="FB23" s="275">
        <v>999999</v>
      </c>
      <c r="FC23" s="275">
        <v>999999</v>
      </c>
      <c r="FD23" s="275">
        <v>999999</v>
      </c>
      <c r="FE23" s="275">
        <v>999999</v>
      </c>
      <c r="FF23" s="275">
        <v>999999</v>
      </c>
      <c r="FG23" s="275">
        <v>999999</v>
      </c>
      <c r="FH23" s="275">
        <v>999999</v>
      </c>
      <c r="FI23" s="275">
        <v>999999</v>
      </c>
      <c r="FJ23" s="275">
        <v>999999</v>
      </c>
      <c r="FK23" s="275">
        <v>999999</v>
      </c>
      <c r="FL23" s="275">
        <v>999999</v>
      </c>
      <c r="FM23" s="275">
        <v>999999</v>
      </c>
      <c r="FN23" s="275">
        <v>999999</v>
      </c>
      <c r="FO23" s="275">
        <v>999999</v>
      </c>
      <c r="FP23" s="275">
        <v>999999</v>
      </c>
      <c r="FQ23" s="275">
        <v>999999</v>
      </c>
      <c r="FR23" s="275">
        <v>999999</v>
      </c>
      <c r="FS23" s="275">
        <v>999999</v>
      </c>
      <c r="FT23" s="275">
        <v>999999</v>
      </c>
      <c r="FU23" s="275">
        <v>999999</v>
      </c>
      <c r="FV23" s="275">
        <v>999999</v>
      </c>
      <c r="FW23" s="275">
        <v>999999</v>
      </c>
      <c r="FX23" s="275">
        <v>999999</v>
      </c>
      <c r="FY23" s="275">
        <v>999999</v>
      </c>
      <c r="FZ23" s="275">
        <v>999999</v>
      </c>
      <c r="GA23" s="275">
        <v>999999</v>
      </c>
      <c r="GB23" s="275">
        <v>999999</v>
      </c>
      <c r="GC23" s="275">
        <v>999999</v>
      </c>
      <c r="GD23" s="275">
        <v>999999</v>
      </c>
      <c r="GE23" s="275">
        <v>999999</v>
      </c>
      <c r="GF23" s="275">
        <v>999999</v>
      </c>
      <c r="GG23" s="275">
        <v>999999</v>
      </c>
      <c r="GH23" s="275">
        <v>999999</v>
      </c>
      <c r="GI23" s="275">
        <v>999999</v>
      </c>
      <c r="GJ23" s="275">
        <v>999999</v>
      </c>
      <c r="GK23" s="275">
        <v>999999</v>
      </c>
      <c r="GL23" s="275">
        <v>999999</v>
      </c>
      <c r="GM23" s="275">
        <v>999999</v>
      </c>
      <c r="GN23" s="275">
        <v>999999</v>
      </c>
    </row>
    <row r="24" spans="1:196" ht="60" customHeight="1" x14ac:dyDescent="0.15">
      <c r="A24" s="218">
        <v>18</v>
      </c>
      <c r="B24" s="216" t="str" cm="1">
        <f t="array" aca="1" ref="B24" ca="1">IF(ISNUMBER(FIND(","&amp;A24&amp;",",INDIRECT("E"&amp;$B$2))),"yes","no")</f>
        <v>yes</v>
      </c>
      <c r="C24" s="205">
        <f t="shared" ca="1" si="3"/>
        <v>99999</v>
      </c>
      <c r="D24" s="204">
        <v>18</v>
      </c>
      <c r="E24" s="206" t="str">
        <f t="shared" ref="E24" si="112">IF(D24=0,"0,",CONCATENATE(E23,H23&amp;","))</f>
        <v>0,15,22,21,23,14,30,28,32,20,7,1,2,19,27,26,12,4,3,</v>
      </c>
      <c r="F24" s="207" t="str">
        <f t="shared" ref="F24" si="113">IF(D24=0,B21,IF(A24&lt;=$B$4,SUBSTITUTE(F23,","&amp;H23&amp;",",",",1),"Enter 0 (zero) in blue-filled cell "&amp;"H"&amp;ROW()&amp;" and STOP"))</f>
        <v>,5,6,8,9,10,11,13,16,17,18,24,25,29,31,</v>
      </c>
      <c r="G24" s="208">
        <v>1</v>
      </c>
      <c r="H24" s="276">
        <v>31</v>
      </c>
      <c r="I24" s="210">
        <f t="shared" ref="I24" ca="1" si="114">IF(ISNUMBER(G24),IF(D24=0,OFFSET(P24,0,H24),IF(N24=N23,OFFSET($O$5,MIN(H23,H24)+1,MAX(H23,H24)+1), OFFSET($P$6,0,H23)+OFFSET($P$6,0,H24)    )),"-")</f>
        <v>0.45</v>
      </c>
      <c r="J24" s="211">
        <f t="shared" ref="J24" ca="1" si="115">IF(D24=0,+I24,IF(ISNUMBER(J23+I24),+J23+I24,"-"))</f>
        <v>27.819999999999997</v>
      </c>
      <c r="K24" s="297" t="str">
        <f t="shared" ref="K24" si="116">IF(H23=H24,IF(LEN(F24)=1,"Enter 0 in cell "&amp;"H"&amp;ROW()&amp;" and STOP",IF(ROW()=$B$2,"Enter "&amp;MATCH(MIN($C$7:$C$55),$C$7:$C$55,0)&amp;" in cell "&amp;"H"&amp;ROW()&amp;". "&amp;"The min distance increment is "&amp;MIN($C$7:$C$55),"")),"")</f>
        <v/>
      </c>
      <c r="L24" s="286">
        <f ca="1">IF(ISNUMBER(D24)=FALSE,"",IF(D24=$B$4, 0,OFFSET('VRP Model'!$A$5,H24,0)  ))</f>
        <v>1.25</v>
      </c>
      <c r="M24" s="213">
        <f ca="1">IF(ISBLANK(H24),"",IF(ROW()&lt;&gt;6,   IF(M23+L24&lt;='VRP Model'!$L$2,M23+L24,L24),  L24)        )</f>
        <v>23.75</v>
      </c>
      <c r="N24" s="214">
        <f t="shared" ref="N24" ca="1" si="117">IF(G24=0,1,IF(ISNUMBER(D24),IF(M24&gt;=M23,N23,N23+1),""))</f>
        <v>1</v>
      </c>
      <c r="O24" s="222">
        <v>18</v>
      </c>
      <c r="P24" s="282"/>
      <c r="Q24" s="282"/>
      <c r="R24" s="282"/>
      <c r="S24" s="282"/>
      <c r="T24" s="282"/>
      <c r="U24" s="282"/>
      <c r="V24" s="282"/>
      <c r="W24" s="282"/>
      <c r="X24" s="282"/>
      <c r="Y24" s="282"/>
      <c r="Z24" s="282"/>
      <c r="AA24" s="282"/>
      <c r="AB24" s="282"/>
      <c r="AC24" s="282"/>
      <c r="AD24" s="282"/>
      <c r="AE24" s="282"/>
      <c r="AF24" s="282"/>
      <c r="AG24" s="282"/>
      <c r="AH24" s="282" t="str">
        <f>'VRP Model'!AE24</f>
        <v>-</v>
      </c>
      <c r="AI24" s="282">
        <f>'VRP Model'!AF24</f>
        <v>19.09</v>
      </c>
      <c r="AJ24" s="282">
        <f>'VRP Model'!AG24</f>
        <v>17.48</v>
      </c>
      <c r="AK24" s="282">
        <f>'VRP Model'!AH24</f>
        <v>26.74</v>
      </c>
      <c r="AL24" s="282">
        <f>'VRP Model'!AI24</f>
        <v>26.18</v>
      </c>
      <c r="AM24" s="282">
        <f>'VRP Model'!AJ24</f>
        <v>27.43</v>
      </c>
      <c r="AN24" s="282">
        <f>'VRP Model'!AK24</f>
        <v>19.38</v>
      </c>
      <c r="AO24" s="282">
        <f>'VRP Model'!AL24</f>
        <v>19.57</v>
      </c>
      <c r="AP24" s="282">
        <f>'VRP Model'!AM24</f>
        <v>14.8</v>
      </c>
      <c r="AQ24" s="282">
        <f>'VRP Model'!AN24</f>
        <v>19.45</v>
      </c>
      <c r="AR24" s="282">
        <f>'VRP Model'!AO24</f>
        <v>28.55</v>
      </c>
      <c r="AS24" s="282">
        <f>'VRP Model'!AP24</f>
        <v>25.75</v>
      </c>
      <c r="AT24" s="282">
        <f>'VRP Model'!AQ24</f>
        <v>28.78</v>
      </c>
      <c r="AU24" s="282">
        <f>'VRP Model'!AR24</f>
        <v>19.78</v>
      </c>
      <c r="AV24" s="291">
        <f>'VRP Model'!AS24</f>
        <v>19.05</v>
      </c>
      <c r="AW24" s="275">
        <v>999999</v>
      </c>
      <c r="AX24" s="275">
        <v>999999</v>
      </c>
      <c r="AY24" s="275">
        <v>999999</v>
      </c>
      <c r="AZ24" s="275">
        <v>999999</v>
      </c>
      <c r="BA24" s="275">
        <v>999999</v>
      </c>
      <c r="BB24" s="275">
        <v>999999</v>
      </c>
      <c r="BC24" s="275">
        <v>999999</v>
      </c>
      <c r="BD24" s="275">
        <v>999999</v>
      </c>
      <c r="BE24" s="275">
        <v>999999</v>
      </c>
      <c r="BF24" s="275">
        <v>999999</v>
      </c>
      <c r="BG24" s="275">
        <v>999999</v>
      </c>
      <c r="BH24" s="275">
        <v>999999</v>
      </c>
      <c r="BI24" s="275">
        <v>999999</v>
      </c>
      <c r="BJ24" s="275">
        <v>999999</v>
      </c>
      <c r="BK24" s="275">
        <v>999999</v>
      </c>
      <c r="BL24" s="275">
        <v>999999</v>
      </c>
      <c r="BM24" s="275">
        <v>999999</v>
      </c>
      <c r="BN24" s="275">
        <v>999999</v>
      </c>
      <c r="BO24" s="275">
        <v>999999</v>
      </c>
      <c r="BP24" s="275">
        <v>999999</v>
      </c>
      <c r="BQ24" s="275">
        <v>999999</v>
      </c>
      <c r="BR24" s="275">
        <v>999999</v>
      </c>
      <c r="BS24" s="275">
        <v>999999</v>
      </c>
      <c r="BT24" s="275">
        <v>999999</v>
      </c>
      <c r="BU24" s="275">
        <v>999999</v>
      </c>
      <c r="BV24" s="275">
        <v>999999</v>
      </c>
      <c r="BW24" s="275">
        <v>999999</v>
      </c>
      <c r="BX24" s="275">
        <v>999999</v>
      </c>
      <c r="BY24" s="275">
        <v>999999</v>
      </c>
      <c r="BZ24" s="275">
        <v>999999</v>
      </c>
      <c r="CA24" s="275">
        <v>999999</v>
      </c>
      <c r="CB24" s="275">
        <v>999999</v>
      </c>
      <c r="CC24" s="275">
        <v>999999</v>
      </c>
      <c r="CD24" s="275">
        <v>999999</v>
      </c>
      <c r="CE24" s="275">
        <v>999999</v>
      </c>
      <c r="CF24" s="275">
        <v>999999</v>
      </c>
      <c r="CG24" s="275">
        <v>999999</v>
      </c>
      <c r="CH24" s="275">
        <v>999999</v>
      </c>
      <c r="CI24" s="275">
        <v>999999</v>
      </c>
      <c r="CJ24" s="275">
        <v>999999</v>
      </c>
      <c r="CK24" s="275">
        <v>999999</v>
      </c>
      <c r="CL24" s="275">
        <v>999999</v>
      </c>
      <c r="CM24" s="275">
        <v>999999</v>
      </c>
      <c r="CN24" s="275">
        <v>999999</v>
      </c>
      <c r="CO24" s="275">
        <v>999999</v>
      </c>
      <c r="CP24" s="275">
        <v>999999</v>
      </c>
      <c r="CQ24" s="275">
        <v>999999</v>
      </c>
      <c r="CR24" s="275">
        <v>999999</v>
      </c>
      <c r="CS24" s="275">
        <v>999999</v>
      </c>
      <c r="CT24" s="275">
        <v>999999</v>
      </c>
      <c r="CU24" s="275">
        <v>999999</v>
      </c>
      <c r="CV24" s="275">
        <v>999999</v>
      </c>
      <c r="CW24" s="275">
        <v>999999</v>
      </c>
      <c r="CX24" s="275">
        <v>999999</v>
      </c>
      <c r="CY24" s="275">
        <v>999999</v>
      </c>
      <c r="CZ24" s="275">
        <v>999999</v>
      </c>
      <c r="DA24" s="275">
        <v>999999</v>
      </c>
      <c r="DB24" s="275">
        <v>999999</v>
      </c>
      <c r="DC24" s="275">
        <v>999999</v>
      </c>
      <c r="DD24" s="275">
        <v>999999</v>
      </c>
      <c r="DE24" s="275">
        <v>999999</v>
      </c>
      <c r="DF24" s="275">
        <v>999999</v>
      </c>
      <c r="DG24" s="275">
        <v>999999</v>
      </c>
      <c r="DH24" s="275">
        <v>999999</v>
      </c>
      <c r="DI24" s="275">
        <v>999999</v>
      </c>
      <c r="DJ24" s="275">
        <v>999999</v>
      </c>
      <c r="DK24" s="275">
        <v>999999</v>
      </c>
      <c r="DL24" s="275">
        <v>999999</v>
      </c>
      <c r="DM24" s="275">
        <v>999999</v>
      </c>
      <c r="DN24" s="275">
        <v>999999</v>
      </c>
      <c r="DO24" s="275">
        <v>999999</v>
      </c>
      <c r="DP24" s="275">
        <v>999999</v>
      </c>
      <c r="DQ24" s="275">
        <v>999999</v>
      </c>
      <c r="DR24" s="275">
        <v>999999</v>
      </c>
      <c r="DS24" s="275">
        <v>999999</v>
      </c>
      <c r="DT24" s="275">
        <v>999999</v>
      </c>
      <c r="DU24" s="275">
        <v>999999</v>
      </c>
      <c r="DV24" s="275">
        <v>999999</v>
      </c>
      <c r="DW24" s="275">
        <v>999999</v>
      </c>
      <c r="DX24" s="275">
        <v>999999</v>
      </c>
      <c r="DY24" s="275">
        <v>999999</v>
      </c>
      <c r="DZ24" s="275">
        <v>999999</v>
      </c>
      <c r="EA24" s="275">
        <v>999999</v>
      </c>
      <c r="EB24" s="275">
        <v>999999</v>
      </c>
      <c r="EC24" s="275">
        <v>999999</v>
      </c>
      <c r="ED24" s="275">
        <v>999999</v>
      </c>
      <c r="EE24" s="275">
        <v>999999</v>
      </c>
      <c r="EF24" s="275">
        <v>999999</v>
      </c>
      <c r="EG24" s="275">
        <v>999999</v>
      </c>
      <c r="EH24" s="275">
        <v>999999</v>
      </c>
      <c r="EI24" s="275">
        <v>999999</v>
      </c>
      <c r="EJ24" s="275">
        <v>999999</v>
      </c>
      <c r="EK24" s="275">
        <v>999999</v>
      </c>
      <c r="EL24" s="275">
        <v>999999</v>
      </c>
      <c r="EM24" s="275">
        <v>999999</v>
      </c>
      <c r="EN24" s="275">
        <v>999999</v>
      </c>
      <c r="EO24" s="275">
        <v>999999</v>
      </c>
      <c r="EP24" s="275">
        <v>999999</v>
      </c>
      <c r="EQ24" s="275">
        <v>999999</v>
      </c>
      <c r="ER24" s="275">
        <v>999999</v>
      </c>
      <c r="ES24" s="275">
        <v>999999</v>
      </c>
      <c r="ET24" s="275">
        <v>999999</v>
      </c>
      <c r="EU24" s="275">
        <v>999999</v>
      </c>
      <c r="EV24" s="275">
        <v>999999</v>
      </c>
      <c r="EW24" s="275">
        <v>999999</v>
      </c>
      <c r="EX24" s="275">
        <v>999999</v>
      </c>
      <c r="EY24" s="275">
        <v>999999</v>
      </c>
      <c r="EZ24" s="275">
        <v>999999</v>
      </c>
      <c r="FA24" s="275">
        <v>999999</v>
      </c>
      <c r="FB24" s="275">
        <v>999999</v>
      </c>
      <c r="FC24" s="275">
        <v>999999</v>
      </c>
      <c r="FD24" s="275">
        <v>999999</v>
      </c>
      <c r="FE24" s="275">
        <v>999999</v>
      </c>
      <c r="FF24" s="275">
        <v>999999</v>
      </c>
      <c r="FG24" s="275">
        <v>999999</v>
      </c>
      <c r="FH24" s="275">
        <v>999999</v>
      </c>
      <c r="FI24" s="275">
        <v>999999</v>
      </c>
      <c r="FJ24" s="275">
        <v>999999</v>
      </c>
      <c r="FK24" s="275">
        <v>999999</v>
      </c>
      <c r="FL24" s="275">
        <v>999999</v>
      </c>
      <c r="FM24" s="275">
        <v>999999</v>
      </c>
      <c r="FN24" s="275">
        <v>999999</v>
      </c>
      <c r="FO24" s="275">
        <v>999999</v>
      </c>
      <c r="FP24" s="275">
        <v>999999</v>
      </c>
      <c r="FQ24" s="275">
        <v>999999</v>
      </c>
      <c r="FR24" s="275">
        <v>999999</v>
      </c>
      <c r="FS24" s="275">
        <v>999999</v>
      </c>
      <c r="FT24" s="275">
        <v>999999</v>
      </c>
      <c r="FU24" s="275">
        <v>999999</v>
      </c>
      <c r="FV24" s="275">
        <v>999999</v>
      </c>
      <c r="FW24" s="275">
        <v>999999</v>
      </c>
      <c r="FX24" s="275">
        <v>999999</v>
      </c>
      <c r="FY24" s="275">
        <v>999999</v>
      </c>
      <c r="FZ24" s="275">
        <v>999999</v>
      </c>
      <c r="GA24" s="275">
        <v>999999</v>
      </c>
      <c r="GB24" s="275">
        <v>999999</v>
      </c>
      <c r="GC24" s="275">
        <v>999999</v>
      </c>
      <c r="GD24" s="275">
        <v>999999</v>
      </c>
      <c r="GE24" s="275">
        <v>999999</v>
      </c>
      <c r="GF24" s="275">
        <v>999999</v>
      </c>
      <c r="GG24" s="275">
        <v>999999</v>
      </c>
      <c r="GH24" s="275">
        <v>999999</v>
      </c>
      <c r="GI24" s="275">
        <v>999999</v>
      </c>
      <c r="GJ24" s="275">
        <v>999999</v>
      </c>
      <c r="GK24" s="275">
        <v>999999</v>
      </c>
      <c r="GL24" s="275">
        <v>999999</v>
      </c>
      <c r="GM24" s="275">
        <v>999999</v>
      </c>
      <c r="GN24" s="275">
        <v>999999</v>
      </c>
    </row>
    <row r="25" spans="1:196" ht="60" customHeight="1" x14ac:dyDescent="0.15">
      <c r="A25" s="218">
        <v>19</v>
      </c>
      <c r="B25" s="216" t="str" cm="1">
        <f t="array" aca="1" ref="B25" ca="1">IF(ISNUMBER(FIND(","&amp;A25&amp;",",INDIRECT("E"&amp;$B$2))),"yes","no")</f>
        <v>yes</v>
      </c>
      <c r="C25" s="205">
        <f t="shared" ca="1" si="3"/>
        <v>99999</v>
      </c>
      <c r="D25" s="204">
        <v>19</v>
      </c>
      <c r="E25" s="206" t="str">
        <f t="shared" ref="E25" si="118">IF(D25=0,"0,",CONCATENATE(E24,H24&amp;","))</f>
        <v>0,15,22,21,23,14,30,28,32,20,7,1,2,19,27,26,12,4,3,31,</v>
      </c>
      <c r="F25" s="207" t="str">
        <f t="shared" ref="F25" si="119">IF(D25=0,B22,IF(A25&lt;=$B$4,SUBSTITUTE(F24,","&amp;H24&amp;",",",",1),"Enter 0 (zero) in blue-filled cell "&amp;"H"&amp;ROW()&amp;" and STOP"))</f>
        <v>,5,6,8,9,10,11,13,16,17,18,24,25,29,</v>
      </c>
      <c r="G25" s="208">
        <v>1</v>
      </c>
      <c r="H25" s="276">
        <v>8</v>
      </c>
      <c r="I25" s="210">
        <f t="shared" ref="I25" ca="1" si="120">IF(ISNUMBER(G25),IF(D25=0,OFFSET(P25,0,H25),IF(N25=N24,OFFSET($O$5,MIN(H24,H25)+1,MAX(H24,H25)+1), OFFSET($P$6,0,H24)+OFFSET($P$6,0,H25)    )),"-")</f>
        <v>0.56999999999999995</v>
      </c>
      <c r="J25" s="211">
        <f t="shared" ref="J25" ca="1" si="121">IF(D25=0,+I25,IF(ISNUMBER(J24+I25),+J24+I25,"-"))</f>
        <v>28.389999999999997</v>
      </c>
      <c r="K25" s="297" t="str">
        <f t="shared" ref="K25" si="122">IF(H24=H25,IF(LEN(F25)=1,"Enter 0 in cell "&amp;"H"&amp;ROW()&amp;" and STOP",IF(ROW()=$B$2,"Enter "&amp;MATCH(MIN($C$7:$C$55),$C$7:$C$55,0)&amp;" in cell "&amp;"H"&amp;ROW()&amp;". "&amp;"The min distance increment is "&amp;MIN($C$7:$C$55),"")),"")</f>
        <v/>
      </c>
      <c r="L25" s="286">
        <f ca="1">IF(ISNUMBER(D25)=FALSE,"",IF(D25=$B$4, 0,OFFSET('VRP Model'!$A$5,H25,0)  ))</f>
        <v>1.25</v>
      </c>
      <c r="M25" s="213">
        <f ca="1">IF(ISBLANK(H25),"",IF(ROW()&lt;&gt;6,   IF(M24+L25&lt;='VRP Model'!$L$2,M24+L25,L25),  L25)        )</f>
        <v>25</v>
      </c>
      <c r="N25" s="214">
        <f t="shared" ref="N25" ca="1" si="123">IF(G25=0,1,IF(ISNUMBER(D25),IF(M25&gt;=M24,N24,N24+1),""))</f>
        <v>1</v>
      </c>
      <c r="O25" s="222">
        <v>19</v>
      </c>
      <c r="P25" s="282"/>
      <c r="Q25" s="282"/>
      <c r="R25" s="282"/>
      <c r="S25" s="282"/>
      <c r="T25" s="282"/>
      <c r="U25" s="282"/>
      <c r="V25" s="282"/>
      <c r="W25" s="282"/>
      <c r="X25" s="282"/>
      <c r="Y25" s="282"/>
      <c r="Z25" s="282"/>
      <c r="AA25" s="282"/>
      <c r="AB25" s="282"/>
      <c r="AC25" s="282"/>
      <c r="AD25" s="282"/>
      <c r="AE25" s="282"/>
      <c r="AF25" s="282"/>
      <c r="AG25" s="282"/>
      <c r="AH25" s="282"/>
      <c r="AI25" s="282" t="str">
        <f>'VRP Model'!AF25</f>
        <v>-</v>
      </c>
      <c r="AJ25" s="282">
        <f>'VRP Model'!AG25</f>
        <v>3.76</v>
      </c>
      <c r="AK25" s="282">
        <f>'VRP Model'!AH25</f>
        <v>3.99</v>
      </c>
      <c r="AL25" s="282">
        <f>'VRP Model'!AI25</f>
        <v>3.42</v>
      </c>
      <c r="AM25" s="282">
        <f>'VRP Model'!AJ25</f>
        <v>3.69</v>
      </c>
      <c r="AN25" s="282">
        <f>'VRP Model'!AK25</f>
        <v>2.62</v>
      </c>
      <c r="AO25" s="282">
        <f>'VRP Model'!AL25</f>
        <v>2.4900000000000002</v>
      </c>
      <c r="AP25" s="282">
        <f>'VRP Model'!AM25</f>
        <v>2.37</v>
      </c>
      <c r="AQ25" s="282">
        <f>'VRP Model'!AN25</f>
        <v>0.79</v>
      </c>
      <c r="AR25" s="282">
        <f>'VRP Model'!AO25</f>
        <v>7.25</v>
      </c>
      <c r="AS25" s="282">
        <f>'VRP Model'!AP25</f>
        <v>12.02</v>
      </c>
      <c r="AT25" s="282">
        <f>'VRP Model'!AQ25</f>
        <v>6.78</v>
      </c>
      <c r="AU25" s="282">
        <f>'VRP Model'!AR25</f>
        <v>2.0699999999999998</v>
      </c>
      <c r="AV25" s="291">
        <f>'VRP Model'!AS25</f>
        <v>5.78</v>
      </c>
      <c r="AW25" s="275">
        <v>999999</v>
      </c>
      <c r="AX25" s="275">
        <v>999999</v>
      </c>
      <c r="AY25" s="275">
        <v>999999</v>
      </c>
      <c r="AZ25" s="275">
        <v>999999</v>
      </c>
      <c r="BA25" s="275">
        <v>999999</v>
      </c>
      <c r="BB25" s="275">
        <v>999999</v>
      </c>
      <c r="BC25" s="275">
        <v>999999</v>
      </c>
      <c r="BD25" s="275">
        <v>999999</v>
      </c>
      <c r="BE25" s="275">
        <v>999999</v>
      </c>
      <c r="BF25" s="275">
        <v>999999</v>
      </c>
      <c r="BG25" s="275">
        <v>999999</v>
      </c>
      <c r="BH25" s="275">
        <v>999999</v>
      </c>
      <c r="BI25" s="275">
        <v>999999</v>
      </c>
      <c r="BJ25" s="275">
        <v>999999</v>
      </c>
      <c r="BK25" s="275">
        <v>999999</v>
      </c>
      <c r="BL25" s="275">
        <v>999999</v>
      </c>
      <c r="BM25" s="275">
        <v>999999</v>
      </c>
      <c r="BN25" s="275">
        <v>999999</v>
      </c>
      <c r="BO25" s="275">
        <v>999999</v>
      </c>
      <c r="BP25" s="275">
        <v>999999</v>
      </c>
      <c r="BQ25" s="275">
        <v>999999</v>
      </c>
      <c r="BR25" s="275">
        <v>999999</v>
      </c>
      <c r="BS25" s="275">
        <v>999999</v>
      </c>
      <c r="BT25" s="275">
        <v>999999</v>
      </c>
      <c r="BU25" s="275">
        <v>999999</v>
      </c>
      <c r="BV25" s="275">
        <v>999999</v>
      </c>
      <c r="BW25" s="275">
        <v>999999</v>
      </c>
      <c r="BX25" s="275">
        <v>999999</v>
      </c>
      <c r="BY25" s="275">
        <v>999999</v>
      </c>
      <c r="BZ25" s="275">
        <v>999999</v>
      </c>
      <c r="CA25" s="275">
        <v>999999</v>
      </c>
      <c r="CB25" s="275">
        <v>999999</v>
      </c>
      <c r="CC25" s="275">
        <v>999999</v>
      </c>
      <c r="CD25" s="275">
        <v>999999</v>
      </c>
      <c r="CE25" s="275">
        <v>999999</v>
      </c>
      <c r="CF25" s="275">
        <v>999999</v>
      </c>
      <c r="CG25" s="275">
        <v>999999</v>
      </c>
      <c r="CH25" s="275">
        <v>999999</v>
      </c>
      <c r="CI25" s="275">
        <v>999999</v>
      </c>
      <c r="CJ25" s="275">
        <v>999999</v>
      </c>
      <c r="CK25" s="275">
        <v>999999</v>
      </c>
      <c r="CL25" s="275">
        <v>999999</v>
      </c>
      <c r="CM25" s="275">
        <v>999999</v>
      </c>
      <c r="CN25" s="275">
        <v>999999</v>
      </c>
      <c r="CO25" s="275">
        <v>999999</v>
      </c>
      <c r="CP25" s="275">
        <v>999999</v>
      </c>
      <c r="CQ25" s="275">
        <v>999999</v>
      </c>
      <c r="CR25" s="275">
        <v>999999</v>
      </c>
      <c r="CS25" s="275">
        <v>999999</v>
      </c>
      <c r="CT25" s="275">
        <v>999999</v>
      </c>
      <c r="CU25" s="275">
        <v>999999</v>
      </c>
      <c r="CV25" s="275">
        <v>999999</v>
      </c>
      <c r="CW25" s="275">
        <v>999999</v>
      </c>
      <c r="CX25" s="275">
        <v>999999</v>
      </c>
      <c r="CY25" s="275">
        <v>999999</v>
      </c>
      <c r="CZ25" s="275">
        <v>999999</v>
      </c>
      <c r="DA25" s="275">
        <v>999999</v>
      </c>
      <c r="DB25" s="275">
        <v>999999</v>
      </c>
      <c r="DC25" s="275">
        <v>999999</v>
      </c>
      <c r="DD25" s="275">
        <v>999999</v>
      </c>
      <c r="DE25" s="275">
        <v>999999</v>
      </c>
      <c r="DF25" s="275">
        <v>999999</v>
      </c>
      <c r="DG25" s="275">
        <v>999999</v>
      </c>
      <c r="DH25" s="275">
        <v>999999</v>
      </c>
      <c r="DI25" s="275">
        <v>999999</v>
      </c>
      <c r="DJ25" s="275">
        <v>999999</v>
      </c>
      <c r="DK25" s="275">
        <v>999999</v>
      </c>
      <c r="DL25" s="275">
        <v>999999</v>
      </c>
      <c r="DM25" s="275">
        <v>999999</v>
      </c>
      <c r="DN25" s="275">
        <v>999999</v>
      </c>
      <c r="DO25" s="275">
        <v>999999</v>
      </c>
      <c r="DP25" s="275">
        <v>999999</v>
      </c>
      <c r="DQ25" s="275">
        <v>999999</v>
      </c>
      <c r="DR25" s="275">
        <v>999999</v>
      </c>
      <c r="DS25" s="275">
        <v>999999</v>
      </c>
      <c r="DT25" s="275">
        <v>999999</v>
      </c>
      <c r="DU25" s="275">
        <v>999999</v>
      </c>
      <c r="DV25" s="275">
        <v>999999</v>
      </c>
      <c r="DW25" s="275">
        <v>999999</v>
      </c>
      <c r="DX25" s="275">
        <v>999999</v>
      </c>
      <c r="DY25" s="275">
        <v>999999</v>
      </c>
      <c r="DZ25" s="275">
        <v>999999</v>
      </c>
      <c r="EA25" s="275">
        <v>999999</v>
      </c>
      <c r="EB25" s="275">
        <v>999999</v>
      </c>
      <c r="EC25" s="275">
        <v>999999</v>
      </c>
      <c r="ED25" s="275">
        <v>999999</v>
      </c>
      <c r="EE25" s="275">
        <v>999999</v>
      </c>
      <c r="EF25" s="275">
        <v>999999</v>
      </c>
      <c r="EG25" s="275">
        <v>999999</v>
      </c>
      <c r="EH25" s="275">
        <v>999999</v>
      </c>
      <c r="EI25" s="275">
        <v>999999</v>
      </c>
      <c r="EJ25" s="275">
        <v>999999</v>
      </c>
      <c r="EK25" s="275">
        <v>999999</v>
      </c>
      <c r="EL25" s="275">
        <v>999999</v>
      </c>
      <c r="EM25" s="275">
        <v>999999</v>
      </c>
      <c r="EN25" s="275">
        <v>999999</v>
      </c>
      <c r="EO25" s="275">
        <v>999999</v>
      </c>
      <c r="EP25" s="275">
        <v>999999</v>
      </c>
      <c r="EQ25" s="275">
        <v>999999</v>
      </c>
      <c r="ER25" s="275">
        <v>999999</v>
      </c>
      <c r="ES25" s="275">
        <v>999999</v>
      </c>
      <c r="ET25" s="275">
        <v>999999</v>
      </c>
      <c r="EU25" s="275">
        <v>999999</v>
      </c>
      <c r="EV25" s="275">
        <v>999999</v>
      </c>
      <c r="EW25" s="275">
        <v>999999</v>
      </c>
      <c r="EX25" s="275">
        <v>999999</v>
      </c>
      <c r="EY25" s="275">
        <v>999999</v>
      </c>
      <c r="EZ25" s="275">
        <v>999999</v>
      </c>
      <c r="FA25" s="275">
        <v>999999</v>
      </c>
      <c r="FB25" s="275">
        <v>999999</v>
      </c>
      <c r="FC25" s="275">
        <v>999999</v>
      </c>
      <c r="FD25" s="275">
        <v>999999</v>
      </c>
      <c r="FE25" s="275">
        <v>999999</v>
      </c>
      <c r="FF25" s="275">
        <v>999999</v>
      </c>
      <c r="FG25" s="275">
        <v>999999</v>
      </c>
      <c r="FH25" s="275">
        <v>999999</v>
      </c>
      <c r="FI25" s="275">
        <v>999999</v>
      </c>
      <c r="FJ25" s="275">
        <v>999999</v>
      </c>
      <c r="FK25" s="275">
        <v>999999</v>
      </c>
      <c r="FL25" s="275">
        <v>999999</v>
      </c>
      <c r="FM25" s="275">
        <v>999999</v>
      </c>
      <c r="FN25" s="275">
        <v>999999</v>
      </c>
      <c r="FO25" s="275">
        <v>999999</v>
      </c>
      <c r="FP25" s="275">
        <v>999999</v>
      </c>
      <c r="FQ25" s="275">
        <v>999999</v>
      </c>
      <c r="FR25" s="275">
        <v>999999</v>
      </c>
      <c r="FS25" s="275">
        <v>999999</v>
      </c>
      <c r="FT25" s="275">
        <v>999999</v>
      </c>
      <c r="FU25" s="275">
        <v>999999</v>
      </c>
      <c r="FV25" s="275">
        <v>999999</v>
      </c>
      <c r="FW25" s="275">
        <v>999999</v>
      </c>
      <c r="FX25" s="275">
        <v>999999</v>
      </c>
      <c r="FY25" s="275">
        <v>999999</v>
      </c>
      <c r="FZ25" s="275">
        <v>999999</v>
      </c>
      <c r="GA25" s="275">
        <v>999999</v>
      </c>
      <c r="GB25" s="275">
        <v>999999</v>
      </c>
      <c r="GC25" s="275">
        <v>999999</v>
      </c>
      <c r="GD25" s="275">
        <v>999999</v>
      </c>
      <c r="GE25" s="275">
        <v>999999</v>
      </c>
      <c r="GF25" s="275">
        <v>999999</v>
      </c>
      <c r="GG25" s="275">
        <v>999999</v>
      </c>
      <c r="GH25" s="275">
        <v>999999</v>
      </c>
      <c r="GI25" s="275">
        <v>999999</v>
      </c>
      <c r="GJ25" s="275">
        <v>999999</v>
      </c>
      <c r="GK25" s="275">
        <v>999999</v>
      </c>
      <c r="GL25" s="275">
        <v>999999</v>
      </c>
      <c r="GM25" s="275">
        <v>999999</v>
      </c>
      <c r="GN25" s="275">
        <v>999999</v>
      </c>
    </row>
    <row r="26" spans="1:196" ht="60" customHeight="1" x14ac:dyDescent="0.15">
      <c r="A26" s="218">
        <v>20</v>
      </c>
      <c r="B26" s="216" t="str" cm="1">
        <f t="array" aca="1" ref="B26" ca="1">IF(ISNUMBER(FIND(","&amp;A26&amp;",",INDIRECT("E"&amp;$B$2))),"yes","no")</f>
        <v>yes</v>
      </c>
      <c r="C26" s="205">
        <f t="shared" ca="1" si="3"/>
        <v>99999</v>
      </c>
      <c r="D26" s="204">
        <v>20</v>
      </c>
      <c r="E26" s="206" t="str">
        <f t="shared" ref="E26" si="124">IF(D26=0,"0,",CONCATENATE(E25,H25&amp;","))</f>
        <v>0,15,22,21,23,14,30,28,32,20,7,1,2,19,27,26,12,4,3,31,8,</v>
      </c>
      <c r="F26" s="207" t="str">
        <f t="shared" ref="F26" si="125">IF(D26=0,B23,IF(A26&lt;=$B$4,SUBSTITUTE(F25,","&amp;H25&amp;",",",",1),"Enter 0 (zero) in blue-filled cell "&amp;"H"&amp;ROW()&amp;" and STOP"))</f>
        <v>,5,6,9,10,11,13,16,17,18,24,25,29,</v>
      </c>
      <c r="G26" s="208">
        <v>1</v>
      </c>
      <c r="H26" s="276">
        <v>25</v>
      </c>
      <c r="I26" s="210">
        <f t="shared" ref="I26" ca="1" si="126">IF(ISNUMBER(G26),IF(D26=0,OFFSET(P26,0,H26),IF(N26=N25,OFFSET($O$5,MIN(H25,H26)+1,MAX(H25,H26)+1), OFFSET($P$6,0,H25)+OFFSET($P$6,0,H26)    )),"-")</f>
        <v>0.19</v>
      </c>
      <c r="J26" s="211">
        <f t="shared" ref="J26" ca="1" si="127">IF(D26=0,+I26,IF(ISNUMBER(J25+I26),+J25+I26,"-"))</f>
        <v>28.58</v>
      </c>
      <c r="K26" s="297" t="str">
        <f t="shared" ref="K26" si="128">IF(H25=H26,IF(LEN(F26)=1,"Enter 0 in cell "&amp;"H"&amp;ROW()&amp;" and STOP",IF(ROW()=$B$2,"Enter "&amp;MATCH(MIN($C$7:$C$55),$C$7:$C$55,0)&amp;" in cell "&amp;"H"&amp;ROW()&amp;". "&amp;"The min distance increment is "&amp;MIN($C$7:$C$55),"")),"")</f>
        <v/>
      </c>
      <c r="L26" s="286">
        <f ca="1">IF(ISNUMBER(D26)=FALSE,"",IF(D26=$B$4, 0,OFFSET('VRP Model'!$A$5,H26,0)  ))</f>
        <v>1.25</v>
      </c>
      <c r="M26" s="213">
        <f ca="1">IF(ISBLANK(H26),"",IF(ROW()&lt;&gt;6,   IF(M25+L26&lt;='VRP Model'!$L$2,M25+L26,L26),  L26)        )</f>
        <v>26.25</v>
      </c>
      <c r="N26" s="214">
        <f t="shared" ref="N26" ca="1" si="129">IF(G26=0,1,IF(ISNUMBER(D26),IF(M26&gt;=M25,N25,N25+1),""))</f>
        <v>1</v>
      </c>
      <c r="O26" s="222">
        <v>20</v>
      </c>
      <c r="P26" s="282"/>
      <c r="Q26" s="282"/>
      <c r="R26" s="282"/>
      <c r="S26" s="282"/>
      <c r="T26" s="282"/>
      <c r="U26" s="282"/>
      <c r="V26" s="282"/>
      <c r="W26" s="282"/>
      <c r="X26" s="282"/>
      <c r="Y26" s="282"/>
      <c r="Z26" s="282"/>
      <c r="AA26" s="282"/>
      <c r="AB26" s="282"/>
      <c r="AC26" s="282"/>
      <c r="AD26" s="282"/>
      <c r="AE26" s="282"/>
      <c r="AF26" s="282"/>
      <c r="AG26" s="282"/>
      <c r="AH26" s="282"/>
      <c r="AI26" s="282"/>
      <c r="AJ26" s="282" t="str">
        <f>'VRP Model'!AG26</f>
        <v>-</v>
      </c>
      <c r="AK26" s="282">
        <f>'VRP Model'!AH26</f>
        <v>2.13</v>
      </c>
      <c r="AL26" s="282">
        <f>'VRP Model'!AI26</f>
        <v>2.16</v>
      </c>
      <c r="AM26" s="282">
        <f>'VRP Model'!AJ26</f>
        <v>2.81</v>
      </c>
      <c r="AN26" s="282">
        <f>'VRP Model'!AK26</f>
        <v>5.32</v>
      </c>
      <c r="AO26" s="282">
        <f>'VRP Model'!AL26</f>
        <v>4.9400000000000004</v>
      </c>
      <c r="AP26" s="282">
        <f>'VRP Model'!AM26</f>
        <v>4.22</v>
      </c>
      <c r="AQ26" s="282">
        <f>'VRP Model'!AN26</f>
        <v>3.96</v>
      </c>
      <c r="AR26" s="282">
        <f>'VRP Model'!AO26</f>
        <v>5.21</v>
      </c>
      <c r="AS26" s="282">
        <f>'VRP Model'!AP26</f>
        <v>18.16</v>
      </c>
      <c r="AT26" s="282">
        <f>'VRP Model'!AQ26</f>
        <v>4.46</v>
      </c>
      <c r="AU26" s="282">
        <f>'VRP Model'!AR26</f>
        <v>4.7699999999999996</v>
      </c>
      <c r="AV26" s="291">
        <f>'VRP Model'!AS26</f>
        <v>2.08</v>
      </c>
      <c r="AW26" s="275">
        <v>999999</v>
      </c>
      <c r="AX26" s="275">
        <v>999999</v>
      </c>
      <c r="AY26" s="275">
        <v>999999</v>
      </c>
      <c r="AZ26" s="275">
        <v>999999</v>
      </c>
      <c r="BA26" s="275">
        <v>999999</v>
      </c>
      <c r="BB26" s="275">
        <v>999999</v>
      </c>
      <c r="BC26" s="275">
        <v>999999</v>
      </c>
      <c r="BD26" s="275">
        <v>999999</v>
      </c>
      <c r="BE26" s="275">
        <v>999999</v>
      </c>
      <c r="BF26" s="275">
        <v>999999</v>
      </c>
      <c r="BG26" s="275">
        <v>999999</v>
      </c>
      <c r="BH26" s="275">
        <v>999999</v>
      </c>
      <c r="BI26" s="275">
        <v>999999</v>
      </c>
      <c r="BJ26" s="275">
        <v>999999</v>
      </c>
      <c r="BK26" s="275">
        <v>999999</v>
      </c>
      <c r="BL26" s="275">
        <v>999999</v>
      </c>
      <c r="BM26" s="275">
        <v>999999</v>
      </c>
      <c r="BN26" s="275">
        <v>999999</v>
      </c>
      <c r="BO26" s="275">
        <v>999999</v>
      </c>
      <c r="BP26" s="275">
        <v>999999</v>
      </c>
      <c r="BQ26" s="275">
        <v>999999</v>
      </c>
      <c r="BR26" s="275">
        <v>999999</v>
      </c>
      <c r="BS26" s="275">
        <v>999999</v>
      </c>
      <c r="BT26" s="275">
        <v>999999</v>
      </c>
      <c r="BU26" s="275">
        <v>999999</v>
      </c>
      <c r="BV26" s="275">
        <v>999999</v>
      </c>
      <c r="BW26" s="275">
        <v>999999</v>
      </c>
      <c r="BX26" s="275">
        <v>999999</v>
      </c>
      <c r="BY26" s="275">
        <v>999999</v>
      </c>
      <c r="BZ26" s="275">
        <v>999999</v>
      </c>
      <c r="CA26" s="275">
        <v>999999</v>
      </c>
      <c r="CB26" s="275">
        <v>999999</v>
      </c>
      <c r="CC26" s="275">
        <v>999999</v>
      </c>
      <c r="CD26" s="275">
        <v>999999</v>
      </c>
      <c r="CE26" s="275">
        <v>999999</v>
      </c>
      <c r="CF26" s="275">
        <v>999999</v>
      </c>
      <c r="CG26" s="275">
        <v>999999</v>
      </c>
      <c r="CH26" s="275">
        <v>999999</v>
      </c>
      <c r="CI26" s="275">
        <v>999999</v>
      </c>
      <c r="CJ26" s="275">
        <v>999999</v>
      </c>
      <c r="CK26" s="275">
        <v>999999</v>
      </c>
      <c r="CL26" s="275">
        <v>999999</v>
      </c>
      <c r="CM26" s="275">
        <v>999999</v>
      </c>
      <c r="CN26" s="275">
        <v>999999</v>
      </c>
      <c r="CO26" s="275">
        <v>999999</v>
      </c>
      <c r="CP26" s="275">
        <v>999999</v>
      </c>
      <c r="CQ26" s="275">
        <v>999999</v>
      </c>
      <c r="CR26" s="275">
        <v>999999</v>
      </c>
      <c r="CS26" s="275">
        <v>999999</v>
      </c>
      <c r="CT26" s="275">
        <v>999999</v>
      </c>
      <c r="CU26" s="275">
        <v>999999</v>
      </c>
      <c r="CV26" s="275">
        <v>999999</v>
      </c>
      <c r="CW26" s="275">
        <v>999999</v>
      </c>
      <c r="CX26" s="275">
        <v>999999</v>
      </c>
      <c r="CY26" s="275">
        <v>999999</v>
      </c>
      <c r="CZ26" s="275">
        <v>999999</v>
      </c>
      <c r="DA26" s="275">
        <v>999999</v>
      </c>
      <c r="DB26" s="275">
        <v>999999</v>
      </c>
      <c r="DC26" s="275">
        <v>999999</v>
      </c>
      <c r="DD26" s="275">
        <v>999999</v>
      </c>
      <c r="DE26" s="275">
        <v>999999</v>
      </c>
      <c r="DF26" s="275">
        <v>999999</v>
      </c>
      <c r="DG26" s="275">
        <v>999999</v>
      </c>
      <c r="DH26" s="275">
        <v>999999</v>
      </c>
      <c r="DI26" s="275">
        <v>999999</v>
      </c>
      <c r="DJ26" s="275">
        <v>999999</v>
      </c>
      <c r="DK26" s="275">
        <v>999999</v>
      </c>
      <c r="DL26" s="275">
        <v>999999</v>
      </c>
      <c r="DM26" s="275">
        <v>999999</v>
      </c>
      <c r="DN26" s="275">
        <v>999999</v>
      </c>
      <c r="DO26" s="275">
        <v>999999</v>
      </c>
      <c r="DP26" s="275">
        <v>999999</v>
      </c>
      <c r="DQ26" s="275">
        <v>999999</v>
      </c>
      <c r="DR26" s="275">
        <v>999999</v>
      </c>
      <c r="DS26" s="275">
        <v>999999</v>
      </c>
      <c r="DT26" s="275">
        <v>999999</v>
      </c>
      <c r="DU26" s="275">
        <v>999999</v>
      </c>
      <c r="DV26" s="275">
        <v>999999</v>
      </c>
      <c r="DW26" s="275">
        <v>999999</v>
      </c>
      <c r="DX26" s="275">
        <v>999999</v>
      </c>
      <c r="DY26" s="275">
        <v>999999</v>
      </c>
      <c r="DZ26" s="275">
        <v>999999</v>
      </c>
      <c r="EA26" s="275">
        <v>999999</v>
      </c>
      <c r="EB26" s="275">
        <v>999999</v>
      </c>
      <c r="EC26" s="275">
        <v>999999</v>
      </c>
      <c r="ED26" s="275">
        <v>999999</v>
      </c>
      <c r="EE26" s="275">
        <v>999999</v>
      </c>
      <c r="EF26" s="275">
        <v>999999</v>
      </c>
      <c r="EG26" s="275">
        <v>999999</v>
      </c>
      <c r="EH26" s="275">
        <v>999999</v>
      </c>
      <c r="EI26" s="275">
        <v>999999</v>
      </c>
      <c r="EJ26" s="275">
        <v>999999</v>
      </c>
      <c r="EK26" s="275">
        <v>999999</v>
      </c>
      <c r="EL26" s="275">
        <v>999999</v>
      </c>
      <c r="EM26" s="275">
        <v>999999</v>
      </c>
      <c r="EN26" s="275">
        <v>999999</v>
      </c>
      <c r="EO26" s="275">
        <v>999999</v>
      </c>
      <c r="EP26" s="275">
        <v>999999</v>
      </c>
      <c r="EQ26" s="275">
        <v>999999</v>
      </c>
      <c r="ER26" s="275">
        <v>999999</v>
      </c>
      <c r="ES26" s="275">
        <v>999999</v>
      </c>
      <c r="ET26" s="275">
        <v>999999</v>
      </c>
      <c r="EU26" s="275">
        <v>999999</v>
      </c>
      <c r="EV26" s="275">
        <v>999999</v>
      </c>
      <c r="EW26" s="275">
        <v>999999</v>
      </c>
      <c r="EX26" s="275">
        <v>999999</v>
      </c>
      <c r="EY26" s="275">
        <v>999999</v>
      </c>
      <c r="EZ26" s="275">
        <v>999999</v>
      </c>
      <c r="FA26" s="275">
        <v>999999</v>
      </c>
      <c r="FB26" s="275">
        <v>999999</v>
      </c>
      <c r="FC26" s="275">
        <v>999999</v>
      </c>
      <c r="FD26" s="275">
        <v>999999</v>
      </c>
      <c r="FE26" s="275">
        <v>999999</v>
      </c>
      <c r="FF26" s="275">
        <v>999999</v>
      </c>
      <c r="FG26" s="275">
        <v>999999</v>
      </c>
      <c r="FH26" s="275">
        <v>999999</v>
      </c>
      <c r="FI26" s="275">
        <v>999999</v>
      </c>
      <c r="FJ26" s="275">
        <v>999999</v>
      </c>
      <c r="FK26" s="275">
        <v>999999</v>
      </c>
      <c r="FL26" s="275">
        <v>999999</v>
      </c>
      <c r="FM26" s="275">
        <v>999999</v>
      </c>
      <c r="FN26" s="275">
        <v>999999</v>
      </c>
      <c r="FO26" s="275">
        <v>999999</v>
      </c>
      <c r="FP26" s="275">
        <v>999999</v>
      </c>
      <c r="FQ26" s="275">
        <v>999999</v>
      </c>
      <c r="FR26" s="275">
        <v>999999</v>
      </c>
      <c r="FS26" s="275">
        <v>999999</v>
      </c>
      <c r="FT26" s="275">
        <v>999999</v>
      </c>
      <c r="FU26" s="275">
        <v>999999</v>
      </c>
      <c r="FV26" s="275">
        <v>999999</v>
      </c>
      <c r="FW26" s="275">
        <v>999999</v>
      </c>
      <c r="FX26" s="275">
        <v>999999</v>
      </c>
      <c r="FY26" s="275">
        <v>999999</v>
      </c>
      <c r="FZ26" s="275">
        <v>999999</v>
      </c>
      <c r="GA26" s="275">
        <v>999999</v>
      </c>
      <c r="GB26" s="275">
        <v>999999</v>
      </c>
      <c r="GC26" s="275">
        <v>999999</v>
      </c>
      <c r="GD26" s="275">
        <v>999999</v>
      </c>
      <c r="GE26" s="275">
        <v>999999</v>
      </c>
      <c r="GF26" s="275">
        <v>999999</v>
      </c>
      <c r="GG26" s="275">
        <v>999999</v>
      </c>
      <c r="GH26" s="275">
        <v>999999</v>
      </c>
      <c r="GI26" s="275">
        <v>999999</v>
      </c>
      <c r="GJ26" s="275">
        <v>999999</v>
      </c>
      <c r="GK26" s="275">
        <v>999999</v>
      </c>
      <c r="GL26" s="275">
        <v>999999</v>
      </c>
      <c r="GM26" s="275">
        <v>999999</v>
      </c>
      <c r="GN26" s="275">
        <v>999999</v>
      </c>
    </row>
    <row r="27" spans="1:196" ht="60" customHeight="1" x14ac:dyDescent="0.15">
      <c r="A27" s="218">
        <v>21</v>
      </c>
      <c r="B27" s="216" t="str" cm="1">
        <f t="array" aca="1" ref="B27" ca="1">IF(ISNUMBER(FIND(","&amp;A27&amp;",",INDIRECT("E"&amp;$B$2))),"yes","no")</f>
        <v>yes</v>
      </c>
      <c r="C27" s="205">
        <f t="shared" ca="1" si="3"/>
        <v>99999</v>
      </c>
      <c r="D27" s="204">
        <v>21</v>
      </c>
      <c r="E27" s="206" t="str">
        <f t="shared" ref="E27" si="130">IF(D27=0,"0,",CONCATENATE(E26,H26&amp;","))</f>
        <v>0,15,22,21,23,14,30,28,32,20,7,1,2,19,27,26,12,4,3,31,8,25,</v>
      </c>
      <c r="F27" s="207" t="str">
        <f t="shared" ref="F27" si="131">IF(D27=0,B24,IF(A27&lt;=$B$4,SUBSTITUTE(F26,","&amp;H26&amp;",",",",1),"Enter 0 (zero) in blue-filled cell "&amp;"H"&amp;ROW()&amp;" and STOP"))</f>
        <v>,5,6,9,10,11,13,16,17,18,24,29,</v>
      </c>
      <c r="G27" s="208">
        <v>1</v>
      </c>
      <c r="H27" s="276">
        <v>5</v>
      </c>
      <c r="I27" s="210">
        <f t="shared" ref="I27" ca="1" si="132">IF(ISNUMBER(G27),IF(D27=0,OFFSET(P27,0,H27),IF(N27=N26,OFFSET($O$5,MIN(H26,H27)+1,MAX(H26,H27)+1), OFFSET($P$6,0,H26)+OFFSET($P$6,0,H27)    )),"-")</f>
        <v>0.5</v>
      </c>
      <c r="J27" s="211">
        <f t="shared" ref="J27" ca="1" si="133">IF(D27=0,+I27,IF(ISNUMBER(J26+I27),+J26+I27,"-"))</f>
        <v>29.08</v>
      </c>
      <c r="K27" s="297" t="str">
        <f t="shared" ref="K27" si="134">IF(H26=H27,IF(LEN(F27)=1,"Enter 0 in cell "&amp;"H"&amp;ROW()&amp;" and STOP",IF(ROW()=$B$2,"Enter "&amp;MATCH(MIN($C$7:$C$55),$C$7:$C$55,0)&amp;" in cell "&amp;"H"&amp;ROW()&amp;". "&amp;"The min distance increment is "&amp;MIN($C$7:$C$55),"")),"")</f>
        <v/>
      </c>
      <c r="L27" s="286">
        <f ca="1">IF(ISNUMBER(D27)=FALSE,"",IF(D27=$B$4, 0,OFFSET('VRP Model'!$A$5,H27,0)  ))</f>
        <v>1.25</v>
      </c>
      <c r="M27" s="213">
        <f ca="1">IF(ISBLANK(H27),"",IF(ROW()&lt;&gt;6,   IF(M26+L27&lt;='VRP Model'!$L$2,M26+L27,L27),  L27)        )</f>
        <v>27.5</v>
      </c>
      <c r="N27" s="214">
        <f t="shared" ref="N27" ca="1" si="135">IF(G27=0,1,IF(ISNUMBER(D27),IF(M27&gt;=M26,N26,N26+1),""))</f>
        <v>1</v>
      </c>
      <c r="O27" s="222">
        <v>21</v>
      </c>
      <c r="P27" s="282"/>
      <c r="Q27" s="282"/>
      <c r="R27" s="282"/>
      <c r="S27" s="282"/>
      <c r="T27" s="282"/>
      <c r="U27" s="282"/>
      <c r="V27" s="282"/>
      <c r="W27" s="282"/>
      <c r="X27" s="282"/>
      <c r="Y27" s="282"/>
      <c r="Z27" s="282"/>
      <c r="AA27" s="282"/>
      <c r="AB27" s="282"/>
      <c r="AC27" s="282"/>
      <c r="AD27" s="282"/>
      <c r="AE27" s="282"/>
      <c r="AF27" s="282"/>
      <c r="AG27" s="282"/>
      <c r="AH27" s="282"/>
      <c r="AI27" s="282"/>
      <c r="AJ27" s="282"/>
      <c r="AK27" s="282" t="str">
        <f>'VRP Model'!AH27</f>
        <v>-</v>
      </c>
      <c r="AL27" s="282">
        <f>'VRP Model'!AI27</f>
        <v>0.56999999999999995</v>
      </c>
      <c r="AM27" s="282">
        <f>'VRP Model'!AJ27</f>
        <v>0.88</v>
      </c>
      <c r="AN27" s="282">
        <f>'VRP Model'!AK27</f>
        <v>4.96</v>
      </c>
      <c r="AO27" s="282">
        <f>'VRP Model'!AL27</f>
        <v>4.58</v>
      </c>
      <c r="AP27" s="282">
        <f>'VRP Model'!AM27</f>
        <v>4.5599999999999996</v>
      </c>
      <c r="AQ27" s="282">
        <f>'VRP Model'!AN27</f>
        <v>4.03</v>
      </c>
      <c r="AR27" s="282">
        <f>'VRP Model'!AO27</f>
        <v>3.32</v>
      </c>
      <c r="AS27" s="282">
        <f>'VRP Model'!AP27</f>
        <v>17.79</v>
      </c>
      <c r="AT27" s="282">
        <f>'VRP Model'!AQ27</f>
        <v>2.86</v>
      </c>
      <c r="AU27" s="282">
        <f>'VRP Model'!AR27</f>
        <v>4.41</v>
      </c>
      <c r="AV27" s="291">
        <f>'VRP Model'!AS27</f>
        <v>2.4500000000000002</v>
      </c>
      <c r="AW27" s="275">
        <v>999999</v>
      </c>
      <c r="AX27" s="275">
        <v>999999</v>
      </c>
      <c r="AY27" s="275">
        <v>999999</v>
      </c>
      <c r="AZ27" s="275">
        <v>999999</v>
      </c>
      <c r="BA27" s="275">
        <v>999999</v>
      </c>
      <c r="BB27" s="275">
        <v>999999</v>
      </c>
      <c r="BC27" s="275">
        <v>999999</v>
      </c>
      <c r="BD27" s="275">
        <v>999999</v>
      </c>
      <c r="BE27" s="275">
        <v>999999</v>
      </c>
      <c r="BF27" s="275">
        <v>999999</v>
      </c>
      <c r="BG27" s="275">
        <v>999999</v>
      </c>
      <c r="BH27" s="275">
        <v>999999</v>
      </c>
      <c r="BI27" s="275">
        <v>999999</v>
      </c>
      <c r="BJ27" s="275">
        <v>999999</v>
      </c>
      <c r="BK27" s="275">
        <v>999999</v>
      </c>
      <c r="BL27" s="275">
        <v>999999</v>
      </c>
      <c r="BM27" s="275">
        <v>999999</v>
      </c>
      <c r="BN27" s="275">
        <v>999999</v>
      </c>
      <c r="BO27" s="275">
        <v>999999</v>
      </c>
      <c r="BP27" s="275">
        <v>999999</v>
      </c>
      <c r="BQ27" s="275">
        <v>999999</v>
      </c>
      <c r="BR27" s="275">
        <v>999999</v>
      </c>
      <c r="BS27" s="275">
        <v>999999</v>
      </c>
      <c r="BT27" s="275">
        <v>999999</v>
      </c>
      <c r="BU27" s="275">
        <v>999999</v>
      </c>
      <c r="BV27" s="275">
        <v>999999</v>
      </c>
      <c r="BW27" s="275">
        <v>999999</v>
      </c>
      <c r="BX27" s="275">
        <v>999999</v>
      </c>
      <c r="BY27" s="275">
        <v>999999</v>
      </c>
      <c r="BZ27" s="275">
        <v>999999</v>
      </c>
      <c r="CA27" s="275">
        <v>999999</v>
      </c>
      <c r="CB27" s="275">
        <v>999999</v>
      </c>
      <c r="CC27" s="275">
        <v>999999</v>
      </c>
      <c r="CD27" s="275">
        <v>999999</v>
      </c>
      <c r="CE27" s="275">
        <v>999999</v>
      </c>
      <c r="CF27" s="275">
        <v>999999</v>
      </c>
      <c r="CG27" s="275">
        <v>999999</v>
      </c>
      <c r="CH27" s="275">
        <v>999999</v>
      </c>
      <c r="CI27" s="275">
        <v>999999</v>
      </c>
      <c r="CJ27" s="275">
        <v>999999</v>
      </c>
      <c r="CK27" s="275">
        <v>999999</v>
      </c>
      <c r="CL27" s="275">
        <v>999999</v>
      </c>
      <c r="CM27" s="275">
        <v>999999</v>
      </c>
      <c r="CN27" s="275">
        <v>999999</v>
      </c>
      <c r="CO27" s="275">
        <v>999999</v>
      </c>
      <c r="CP27" s="275">
        <v>999999</v>
      </c>
      <c r="CQ27" s="275">
        <v>999999</v>
      </c>
      <c r="CR27" s="275">
        <v>999999</v>
      </c>
      <c r="CS27" s="275">
        <v>999999</v>
      </c>
      <c r="CT27" s="275">
        <v>999999</v>
      </c>
      <c r="CU27" s="275">
        <v>999999</v>
      </c>
      <c r="CV27" s="275">
        <v>999999</v>
      </c>
      <c r="CW27" s="275">
        <v>999999</v>
      </c>
      <c r="CX27" s="275">
        <v>999999</v>
      </c>
      <c r="CY27" s="275">
        <v>999999</v>
      </c>
      <c r="CZ27" s="275">
        <v>999999</v>
      </c>
      <c r="DA27" s="275">
        <v>999999</v>
      </c>
      <c r="DB27" s="275">
        <v>999999</v>
      </c>
      <c r="DC27" s="275">
        <v>999999</v>
      </c>
      <c r="DD27" s="275">
        <v>999999</v>
      </c>
      <c r="DE27" s="275">
        <v>999999</v>
      </c>
      <c r="DF27" s="275">
        <v>999999</v>
      </c>
      <c r="DG27" s="275">
        <v>999999</v>
      </c>
      <c r="DH27" s="275">
        <v>999999</v>
      </c>
      <c r="DI27" s="275">
        <v>999999</v>
      </c>
      <c r="DJ27" s="275">
        <v>999999</v>
      </c>
      <c r="DK27" s="275">
        <v>999999</v>
      </c>
      <c r="DL27" s="275">
        <v>999999</v>
      </c>
      <c r="DM27" s="275">
        <v>999999</v>
      </c>
      <c r="DN27" s="275">
        <v>999999</v>
      </c>
      <c r="DO27" s="275">
        <v>999999</v>
      </c>
      <c r="DP27" s="275">
        <v>999999</v>
      </c>
      <c r="DQ27" s="275">
        <v>999999</v>
      </c>
      <c r="DR27" s="275">
        <v>999999</v>
      </c>
      <c r="DS27" s="275">
        <v>999999</v>
      </c>
      <c r="DT27" s="275">
        <v>999999</v>
      </c>
      <c r="DU27" s="275">
        <v>999999</v>
      </c>
      <c r="DV27" s="275">
        <v>999999</v>
      </c>
      <c r="DW27" s="275">
        <v>999999</v>
      </c>
      <c r="DX27" s="275">
        <v>999999</v>
      </c>
      <c r="DY27" s="275">
        <v>999999</v>
      </c>
      <c r="DZ27" s="275">
        <v>999999</v>
      </c>
      <c r="EA27" s="275">
        <v>999999</v>
      </c>
      <c r="EB27" s="275">
        <v>999999</v>
      </c>
      <c r="EC27" s="275">
        <v>999999</v>
      </c>
      <c r="ED27" s="275">
        <v>999999</v>
      </c>
      <c r="EE27" s="275">
        <v>999999</v>
      </c>
      <c r="EF27" s="275">
        <v>999999</v>
      </c>
      <c r="EG27" s="275">
        <v>999999</v>
      </c>
      <c r="EH27" s="275">
        <v>999999</v>
      </c>
      <c r="EI27" s="275">
        <v>999999</v>
      </c>
      <c r="EJ27" s="275">
        <v>999999</v>
      </c>
      <c r="EK27" s="275">
        <v>999999</v>
      </c>
      <c r="EL27" s="275">
        <v>999999</v>
      </c>
      <c r="EM27" s="275">
        <v>999999</v>
      </c>
      <c r="EN27" s="275">
        <v>999999</v>
      </c>
      <c r="EO27" s="275">
        <v>999999</v>
      </c>
      <c r="EP27" s="275">
        <v>999999</v>
      </c>
      <c r="EQ27" s="275">
        <v>999999</v>
      </c>
      <c r="ER27" s="275">
        <v>999999</v>
      </c>
      <c r="ES27" s="275">
        <v>999999</v>
      </c>
      <c r="ET27" s="275">
        <v>999999</v>
      </c>
      <c r="EU27" s="275">
        <v>999999</v>
      </c>
      <c r="EV27" s="275">
        <v>999999</v>
      </c>
      <c r="EW27" s="275">
        <v>999999</v>
      </c>
      <c r="EX27" s="275">
        <v>999999</v>
      </c>
      <c r="EY27" s="275">
        <v>999999</v>
      </c>
      <c r="EZ27" s="275">
        <v>999999</v>
      </c>
      <c r="FA27" s="275">
        <v>999999</v>
      </c>
      <c r="FB27" s="275">
        <v>999999</v>
      </c>
      <c r="FC27" s="275">
        <v>999999</v>
      </c>
      <c r="FD27" s="275">
        <v>999999</v>
      </c>
      <c r="FE27" s="275">
        <v>999999</v>
      </c>
      <c r="FF27" s="275">
        <v>999999</v>
      </c>
      <c r="FG27" s="275">
        <v>999999</v>
      </c>
      <c r="FH27" s="275">
        <v>999999</v>
      </c>
      <c r="FI27" s="275">
        <v>999999</v>
      </c>
      <c r="FJ27" s="275">
        <v>999999</v>
      </c>
      <c r="FK27" s="275">
        <v>999999</v>
      </c>
      <c r="FL27" s="275">
        <v>999999</v>
      </c>
      <c r="FM27" s="275">
        <v>999999</v>
      </c>
      <c r="FN27" s="275">
        <v>999999</v>
      </c>
      <c r="FO27" s="275">
        <v>999999</v>
      </c>
      <c r="FP27" s="275">
        <v>999999</v>
      </c>
      <c r="FQ27" s="275">
        <v>999999</v>
      </c>
      <c r="FR27" s="275">
        <v>999999</v>
      </c>
      <c r="FS27" s="275">
        <v>999999</v>
      </c>
      <c r="FT27" s="275">
        <v>999999</v>
      </c>
      <c r="FU27" s="275">
        <v>999999</v>
      </c>
      <c r="FV27" s="275">
        <v>999999</v>
      </c>
      <c r="FW27" s="275">
        <v>999999</v>
      </c>
      <c r="FX27" s="275">
        <v>999999</v>
      </c>
      <c r="FY27" s="275">
        <v>999999</v>
      </c>
      <c r="FZ27" s="275">
        <v>999999</v>
      </c>
      <c r="GA27" s="275">
        <v>999999</v>
      </c>
      <c r="GB27" s="275">
        <v>999999</v>
      </c>
      <c r="GC27" s="275">
        <v>999999</v>
      </c>
      <c r="GD27" s="275">
        <v>999999</v>
      </c>
      <c r="GE27" s="275">
        <v>999999</v>
      </c>
      <c r="GF27" s="275">
        <v>999999</v>
      </c>
      <c r="GG27" s="275">
        <v>999999</v>
      </c>
      <c r="GH27" s="275">
        <v>999999</v>
      </c>
      <c r="GI27" s="275">
        <v>999999</v>
      </c>
      <c r="GJ27" s="275">
        <v>999999</v>
      </c>
      <c r="GK27" s="275">
        <v>999999</v>
      </c>
      <c r="GL27" s="275">
        <v>999999</v>
      </c>
      <c r="GM27" s="275">
        <v>999999</v>
      </c>
      <c r="GN27" s="275">
        <v>999999</v>
      </c>
    </row>
    <row r="28" spans="1:196" ht="60" customHeight="1" x14ac:dyDescent="0.15">
      <c r="A28" s="218">
        <v>22</v>
      </c>
      <c r="B28" s="216" t="str" cm="1">
        <f t="array" aca="1" ref="B28" ca="1">IF(ISNUMBER(FIND(","&amp;A28&amp;",",INDIRECT("E"&amp;$B$2))),"yes","no")</f>
        <v>yes</v>
      </c>
      <c r="C28" s="205">
        <f t="shared" ca="1" si="3"/>
        <v>99999</v>
      </c>
      <c r="D28" s="204">
        <v>22</v>
      </c>
      <c r="E28" s="206" t="str">
        <f t="shared" ref="E28" si="136">IF(D28=0,"0,",CONCATENATE(E27,H27&amp;","))</f>
        <v>0,15,22,21,23,14,30,28,32,20,7,1,2,19,27,26,12,4,3,31,8,25,5,</v>
      </c>
      <c r="F28" s="207" t="str">
        <f t="shared" ref="F28" si="137">IF(D28=0,B25,IF(A28&lt;=$B$4,SUBSTITUTE(F27,","&amp;H27&amp;",",",",1),"Enter 0 (zero) in blue-filled cell "&amp;"H"&amp;ROW()&amp;" and STOP"))</f>
        <v>,6,9,10,11,13,16,17,18,24,29,</v>
      </c>
      <c r="G28" s="208">
        <v>1</v>
      </c>
      <c r="H28" s="276">
        <v>13</v>
      </c>
      <c r="I28" s="210">
        <f t="shared" ref="I28" ca="1" si="138">IF(ISNUMBER(G28),IF(D28=0,OFFSET(P28,0,H28),IF(N28=N27,OFFSET($O$5,MIN(H27,H28)+1,MAX(H27,H28)+1), OFFSET($P$6,0,H27)+OFFSET($P$6,0,H28)    )),"-")</f>
        <v>0.2</v>
      </c>
      <c r="J28" s="211">
        <f t="shared" ref="J28" ca="1" si="139">IF(D28=0,+I28,IF(ISNUMBER(J27+I28),+J27+I28,"-"))</f>
        <v>29.279999999999998</v>
      </c>
      <c r="K28" s="297" t="str">
        <f t="shared" ref="K28" si="140">IF(H27=H28,IF(LEN(F28)=1,"Enter 0 in cell "&amp;"H"&amp;ROW()&amp;" and STOP",IF(ROW()=$B$2,"Enter "&amp;MATCH(MIN($C$7:$C$55),$C$7:$C$55,0)&amp;" in cell "&amp;"H"&amp;ROW()&amp;". "&amp;"The min distance increment is "&amp;MIN($C$7:$C$55),"")),"")</f>
        <v/>
      </c>
      <c r="L28" s="286">
        <f ca="1">IF(ISNUMBER(D28)=FALSE,"",IF(D28=$B$4, 0,OFFSET('VRP Model'!$A$5,H28,0)  ))</f>
        <v>1.25</v>
      </c>
      <c r="M28" s="213">
        <f ca="1">IF(ISBLANK(H28),"",IF(ROW()&lt;&gt;6,   IF(M27+L28&lt;='VRP Model'!$L$2,M27+L28,L28),  L28)        )</f>
        <v>28.75</v>
      </c>
      <c r="N28" s="214">
        <f t="shared" ref="N28" ca="1" si="141">IF(G28=0,1,IF(ISNUMBER(D28),IF(M28&gt;=M27,N27,N27+1),""))</f>
        <v>1</v>
      </c>
      <c r="O28" s="222">
        <v>22</v>
      </c>
      <c r="P28" s="282"/>
      <c r="Q28" s="282"/>
      <c r="R28" s="282"/>
      <c r="S28" s="282"/>
      <c r="T28" s="282"/>
      <c r="U28" s="282"/>
      <c r="V28" s="282"/>
      <c r="W28" s="282"/>
      <c r="X28" s="282"/>
      <c r="Y28" s="282"/>
      <c r="Z28" s="282" t="s">
        <v>241</v>
      </c>
      <c r="AA28" s="282"/>
      <c r="AB28" s="282"/>
      <c r="AC28" s="282"/>
      <c r="AD28" s="282"/>
      <c r="AE28" s="282"/>
      <c r="AF28" s="282"/>
      <c r="AG28" s="282"/>
      <c r="AH28" s="282"/>
      <c r="AI28" s="282"/>
      <c r="AJ28" s="282"/>
      <c r="AK28" s="282"/>
      <c r="AL28" s="282" t="str">
        <f>'VRP Model'!AI28</f>
        <v>-</v>
      </c>
      <c r="AM28" s="282">
        <f>'VRP Model'!AJ28</f>
        <v>1.25</v>
      </c>
      <c r="AN28" s="282">
        <f>'VRP Model'!AK28</f>
        <v>4.3899999999999997</v>
      </c>
      <c r="AO28" s="282">
        <f>'VRP Model'!AL28</f>
        <v>4.01</v>
      </c>
      <c r="AP28" s="282">
        <f>'VRP Model'!AM28</f>
        <v>3.99</v>
      </c>
      <c r="AQ28" s="282">
        <f>'VRP Model'!AN28</f>
        <v>3.47</v>
      </c>
      <c r="AR28" s="282">
        <f>'VRP Model'!AO28</f>
        <v>3.89</v>
      </c>
      <c r="AS28" s="282">
        <f>'VRP Model'!AP28</f>
        <v>17.23</v>
      </c>
      <c r="AT28" s="282">
        <f>'VRP Model'!AQ28</f>
        <v>3.43</v>
      </c>
      <c r="AU28" s="282">
        <f>'VRP Model'!AR28</f>
        <v>3.84</v>
      </c>
      <c r="AV28" s="291">
        <f>'VRP Model'!AS28</f>
        <v>2.35</v>
      </c>
      <c r="AW28" s="275">
        <v>999999</v>
      </c>
      <c r="AX28" s="275">
        <v>999999</v>
      </c>
      <c r="AY28" s="275">
        <v>999999</v>
      </c>
      <c r="AZ28" s="275">
        <v>999999</v>
      </c>
      <c r="BA28" s="275">
        <v>999999</v>
      </c>
      <c r="BB28" s="275">
        <v>999999</v>
      </c>
      <c r="BC28" s="275">
        <v>999999</v>
      </c>
      <c r="BD28" s="275">
        <v>999999</v>
      </c>
      <c r="BE28" s="275">
        <v>999999</v>
      </c>
      <c r="BF28" s="275">
        <v>999999</v>
      </c>
      <c r="BG28" s="275">
        <v>999999</v>
      </c>
      <c r="BH28" s="275">
        <v>999999</v>
      </c>
      <c r="BI28" s="275">
        <v>999999</v>
      </c>
      <c r="BJ28" s="275">
        <v>999999</v>
      </c>
      <c r="BK28" s="275">
        <v>999999</v>
      </c>
      <c r="BL28" s="275">
        <v>999999</v>
      </c>
      <c r="BM28" s="275">
        <v>999999</v>
      </c>
      <c r="BN28" s="275">
        <v>999999</v>
      </c>
      <c r="BO28" s="275">
        <v>999999</v>
      </c>
      <c r="BP28" s="275">
        <v>999999</v>
      </c>
      <c r="BQ28" s="275">
        <v>999999</v>
      </c>
      <c r="BR28" s="275">
        <v>999999</v>
      </c>
      <c r="BS28" s="275">
        <v>999999</v>
      </c>
      <c r="BT28" s="275">
        <v>999999</v>
      </c>
      <c r="BU28" s="275">
        <v>999999</v>
      </c>
      <c r="BV28" s="275">
        <v>999999</v>
      </c>
      <c r="BW28" s="275">
        <v>999999</v>
      </c>
      <c r="BX28" s="275">
        <v>999999</v>
      </c>
      <c r="BY28" s="275">
        <v>999999</v>
      </c>
      <c r="BZ28" s="275">
        <v>999999</v>
      </c>
      <c r="CA28" s="275">
        <v>999999</v>
      </c>
      <c r="CB28" s="275">
        <v>999999</v>
      </c>
      <c r="CC28" s="275">
        <v>999999</v>
      </c>
      <c r="CD28" s="275">
        <v>999999</v>
      </c>
      <c r="CE28" s="275">
        <v>999999</v>
      </c>
      <c r="CF28" s="275">
        <v>999999</v>
      </c>
      <c r="CG28" s="275">
        <v>999999</v>
      </c>
      <c r="CH28" s="275">
        <v>999999</v>
      </c>
      <c r="CI28" s="275">
        <v>999999</v>
      </c>
      <c r="CJ28" s="275">
        <v>999999</v>
      </c>
      <c r="CK28" s="275">
        <v>999999</v>
      </c>
      <c r="CL28" s="275">
        <v>999999</v>
      </c>
      <c r="CM28" s="275">
        <v>999999</v>
      </c>
      <c r="CN28" s="275">
        <v>999999</v>
      </c>
      <c r="CO28" s="275">
        <v>999999</v>
      </c>
      <c r="CP28" s="275">
        <v>999999</v>
      </c>
      <c r="CQ28" s="275">
        <v>999999</v>
      </c>
      <c r="CR28" s="275">
        <v>999999</v>
      </c>
      <c r="CS28" s="275">
        <v>999999</v>
      </c>
      <c r="CT28" s="275">
        <v>999999</v>
      </c>
      <c r="CU28" s="275">
        <v>999999</v>
      </c>
      <c r="CV28" s="275">
        <v>999999</v>
      </c>
      <c r="CW28" s="275">
        <v>999999</v>
      </c>
      <c r="CX28" s="275">
        <v>999999</v>
      </c>
      <c r="CY28" s="275">
        <v>999999</v>
      </c>
      <c r="CZ28" s="275">
        <v>999999</v>
      </c>
      <c r="DA28" s="275">
        <v>999999</v>
      </c>
      <c r="DB28" s="275">
        <v>999999</v>
      </c>
      <c r="DC28" s="275">
        <v>999999</v>
      </c>
      <c r="DD28" s="275">
        <v>999999</v>
      </c>
      <c r="DE28" s="275">
        <v>999999</v>
      </c>
      <c r="DF28" s="275">
        <v>999999</v>
      </c>
      <c r="DG28" s="275">
        <v>999999</v>
      </c>
      <c r="DH28" s="275">
        <v>999999</v>
      </c>
      <c r="DI28" s="275">
        <v>999999</v>
      </c>
      <c r="DJ28" s="275">
        <v>999999</v>
      </c>
      <c r="DK28" s="275">
        <v>999999</v>
      </c>
      <c r="DL28" s="275">
        <v>999999</v>
      </c>
      <c r="DM28" s="275">
        <v>999999</v>
      </c>
      <c r="DN28" s="275">
        <v>999999</v>
      </c>
      <c r="DO28" s="275">
        <v>999999</v>
      </c>
      <c r="DP28" s="275">
        <v>999999</v>
      </c>
      <c r="DQ28" s="275">
        <v>999999</v>
      </c>
      <c r="DR28" s="275">
        <v>999999</v>
      </c>
      <c r="DS28" s="275">
        <v>999999</v>
      </c>
      <c r="DT28" s="275">
        <v>999999</v>
      </c>
      <c r="DU28" s="275">
        <v>999999</v>
      </c>
      <c r="DV28" s="275">
        <v>999999</v>
      </c>
      <c r="DW28" s="275">
        <v>999999</v>
      </c>
      <c r="DX28" s="275">
        <v>999999</v>
      </c>
      <c r="DY28" s="275">
        <v>999999</v>
      </c>
      <c r="DZ28" s="275">
        <v>999999</v>
      </c>
      <c r="EA28" s="275">
        <v>999999</v>
      </c>
      <c r="EB28" s="275">
        <v>999999</v>
      </c>
      <c r="EC28" s="275">
        <v>999999</v>
      </c>
      <c r="ED28" s="275">
        <v>999999</v>
      </c>
      <c r="EE28" s="275">
        <v>999999</v>
      </c>
      <c r="EF28" s="275">
        <v>999999</v>
      </c>
      <c r="EG28" s="275">
        <v>999999</v>
      </c>
      <c r="EH28" s="275">
        <v>999999</v>
      </c>
      <c r="EI28" s="275">
        <v>999999</v>
      </c>
      <c r="EJ28" s="275">
        <v>999999</v>
      </c>
      <c r="EK28" s="275">
        <v>999999</v>
      </c>
      <c r="EL28" s="275">
        <v>999999</v>
      </c>
      <c r="EM28" s="275">
        <v>999999</v>
      </c>
      <c r="EN28" s="275">
        <v>999999</v>
      </c>
      <c r="EO28" s="275">
        <v>999999</v>
      </c>
      <c r="EP28" s="275">
        <v>999999</v>
      </c>
      <c r="EQ28" s="275">
        <v>999999</v>
      </c>
      <c r="ER28" s="275">
        <v>999999</v>
      </c>
      <c r="ES28" s="275">
        <v>999999</v>
      </c>
      <c r="ET28" s="275">
        <v>999999</v>
      </c>
      <c r="EU28" s="275">
        <v>999999</v>
      </c>
      <c r="EV28" s="275">
        <v>999999</v>
      </c>
      <c r="EW28" s="275">
        <v>999999</v>
      </c>
      <c r="EX28" s="275">
        <v>999999</v>
      </c>
      <c r="EY28" s="275">
        <v>999999</v>
      </c>
      <c r="EZ28" s="275">
        <v>999999</v>
      </c>
      <c r="FA28" s="275">
        <v>999999</v>
      </c>
      <c r="FB28" s="275">
        <v>999999</v>
      </c>
      <c r="FC28" s="275">
        <v>999999</v>
      </c>
      <c r="FD28" s="275">
        <v>999999</v>
      </c>
      <c r="FE28" s="275">
        <v>999999</v>
      </c>
      <c r="FF28" s="275">
        <v>999999</v>
      </c>
      <c r="FG28" s="275">
        <v>999999</v>
      </c>
      <c r="FH28" s="275">
        <v>999999</v>
      </c>
      <c r="FI28" s="275">
        <v>999999</v>
      </c>
      <c r="FJ28" s="275">
        <v>999999</v>
      </c>
      <c r="FK28" s="275">
        <v>999999</v>
      </c>
      <c r="FL28" s="275">
        <v>999999</v>
      </c>
      <c r="FM28" s="275">
        <v>999999</v>
      </c>
      <c r="FN28" s="275">
        <v>999999</v>
      </c>
      <c r="FO28" s="275">
        <v>999999</v>
      </c>
      <c r="FP28" s="275">
        <v>999999</v>
      </c>
      <c r="FQ28" s="275">
        <v>999999</v>
      </c>
      <c r="FR28" s="275">
        <v>999999</v>
      </c>
      <c r="FS28" s="275">
        <v>999999</v>
      </c>
      <c r="FT28" s="275">
        <v>999999</v>
      </c>
      <c r="FU28" s="275">
        <v>999999</v>
      </c>
      <c r="FV28" s="275">
        <v>999999</v>
      </c>
      <c r="FW28" s="275">
        <v>999999</v>
      </c>
      <c r="FX28" s="275">
        <v>999999</v>
      </c>
      <c r="FY28" s="275">
        <v>999999</v>
      </c>
      <c r="FZ28" s="275">
        <v>999999</v>
      </c>
      <c r="GA28" s="275">
        <v>999999</v>
      </c>
      <c r="GB28" s="275">
        <v>999999</v>
      </c>
      <c r="GC28" s="275">
        <v>999999</v>
      </c>
      <c r="GD28" s="275">
        <v>999999</v>
      </c>
      <c r="GE28" s="275">
        <v>999999</v>
      </c>
      <c r="GF28" s="275">
        <v>999999</v>
      </c>
      <c r="GG28" s="275">
        <v>999999</v>
      </c>
      <c r="GH28" s="275">
        <v>999999</v>
      </c>
      <c r="GI28" s="275">
        <v>999999</v>
      </c>
      <c r="GJ28" s="275">
        <v>999999</v>
      </c>
      <c r="GK28" s="275">
        <v>999999</v>
      </c>
      <c r="GL28" s="275">
        <v>999999</v>
      </c>
      <c r="GM28" s="275">
        <v>999999</v>
      </c>
      <c r="GN28" s="275">
        <v>999999</v>
      </c>
    </row>
    <row r="29" spans="1:196" ht="60" customHeight="1" x14ac:dyDescent="0.15">
      <c r="A29" s="218">
        <v>23</v>
      </c>
      <c r="B29" s="216" t="str" cm="1">
        <f t="array" aca="1" ref="B29" ca="1">IF(ISNUMBER(FIND(","&amp;A29&amp;",",INDIRECT("E"&amp;$B$2))),"yes","no")</f>
        <v>yes</v>
      </c>
      <c r="C29" s="205">
        <f t="shared" ca="1" si="3"/>
        <v>99999</v>
      </c>
      <c r="D29" s="204">
        <v>23</v>
      </c>
      <c r="E29" s="206" t="str">
        <f t="shared" ref="E29" si="142">IF(D29=0,"0,",CONCATENATE(E28,H28&amp;","))</f>
        <v>0,15,22,21,23,14,30,28,32,20,7,1,2,19,27,26,12,4,3,31,8,25,5,13,</v>
      </c>
      <c r="F29" s="207" t="str">
        <f t="shared" ref="F29" si="143">IF(D29=0,B26,IF(A29&lt;=$B$4,SUBSTITUTE(F28,","&amp;H28&amp;",",",",1),"Enter 0 (zero) in blue-filled cell "&amp;"H"&amp;ROW()&amp;" and STOP"))</f>
        <v>,6,9,10,11,16,17,18,24,29,</v>
      </c>
      <c r="G29" s="208">
        <v>1</v>
      </c>
      <c r="H29" s="276">
        <v>24</v>
      </c>
      <c r="I29" s="210">
        <f t="shared" ref="I29" ca="1" si="144">IF(ISNUMBER(G29),IF(D29=0,OFFSET(P29,0,H29),IF(N29=N28,OFFSET($O$5,MIN(H28,H29)+1,MAX(H28,H29)+1), OFFSET($P$6,0,H28)+OFFSET($P$6,0,H29)    )),"-")</f>
        <v>7.0000000000000007E-2</v>
      </c>
      <c r="J29" s="211">
        <f t="shared" ref="J29" ca="1" si="145">IF(D29=0,+I29,IF(ISNUMBER(J28+I29),+J28+I29,"-"))</f>
        <v>29.349999999999998</v>
      </c>
      <c r="K29" s="297" t="str">
        <f t="shared" ref="K29" si="146">IF(H28=H29,IF(LEN(F29)=1,"Enter 0 in cell "&amp;"H"&amp;ROW()&amp;" and STOP",IF(ROW()=$B$2,"Enter "&amp;MATCH(MIN($C$7:$C$55),$C$7:$C$55,0)&amp;" in cell "&amp;"H"&amp;ROW()&amp;". "&amp;"The min distance increment is "&amp;MIN($C$7:$C$55),"")),"")</f>
        <v/>
      </c>
      <c r="L29" s="286">
        <f ca="1">IF(ISNUMBER(D29)=FALSE,"",IF(D29=$B$4, 0,OFFSET('VRP Model'!$A$5,H29,0)  ))</f>
        <v>1.25</v>
      </c>
      <c r="M29" s="213">
        <f ca="1">IF(ISBLANK(H29),"",IF(ROW()&lt;&gt;6,   IF(M28+L29&lt;='VRP Model'!$L$2,M28+L29,L29),  L29)        )</f>
        <v>30</v>
      </c>
      <c r="N29" s="214">
        <f t="shared" ref="N29" ca="1" si="147">IF(G29=0,1,IF(ISNUMBER(D29),IF(M29&gt;=M28,N28,N28+1),""))</f>
        <v>1</v>
      </c>
      <c r="O29" s="222">
        <v>23</v>
      </c>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t="str">
        <f>'VRP Model'!AJ29</f>
        <v>-</v>
      </c>
      <c r="AN29" s="282">
        <f>'VRP Model'!AK29</f>
        <v>4.38</v>
      </c>
      <c r="AO29" s="282">
        <f>'VRP Model'!AL29</f>
        <v>5.47</v>
      </c>
      <c r="AP29" s="282">
        <f>'VRP Model'!AM29</f>
        <v>5.23</v>
      </c>
      <c r="AQ29" s="282">
        <f>'VRP Model'!AN29</f>
        <v>3.75</v>
      </c>
      <c r="AR29" s="282">
        <f>'VRP Model'!AO29</f>
        <v>3.69</v>
      </c>
      <c r="AS29" s="282">
        <f>'VRP Model'!AP29</f>
        <v>15.47</v>
      </c>
      <c r="AT29" s="282">
        <f>'VRP Model'!AQ29</f>
        <v>3.22</v>
      </c>
      <c r="AU29" s="282">
        <f>'VRP Model'!AR29</f>
        <v>3.83</v>
      </c>
      <c r="AV29" s="291">
        <f>'VRP Model'!AS29</f>
        <v>3.12</v>
      </c>
      <c r="AW29" s="275">
        <v>999999</v>
      </c>
      <c r="AX29" s="275">
        <v>999999</v>
      </c>
      <c r="AY29" s="275">
        <v>999999</v>
      </c>
      <c r="AZ29" s="275">
        <v>999999</v>
      </c>
      <c r="BA29" s="275">
        <v>999999</v>
      </c>
      <c r="BB29" s="275">
        <v>999999</v>
      </c>
      <c r="BC29" s="275">
        <v>999999</v>
      </c>
      <c r="BD29" s="275">
        <v>999999</v>
      </c>
      <c r="BE29" s="275">
        <v>999999</v>
      </c>
      <c r="BF29" s="275">
        <v>999999</v>
      </c>
      <c r="BG29" s="275">
        <v>999999</v>
      </c>
      <c r="BH29" s="275">
        <v>999999</v>
      </c>
      <c r="BI29" s="275">
        <v>999999</v>
      </c>
      <c r="BJ29" s="275">
        <v>999999</v>
      </c>
      <c r="BK29" s="275">
        <v>999999</v>
      </c>
      <c r="BL29" s="275">
        <v>999999</v>
      </c>
      <c r="BM29" s="275">
        <v>999999</v>
      </c>
      <c r="BN29" s="275">
        <v>999999</v>
      </c>
      <c r="BO29" s="275">
        <v>999999</v>
      </c>
      <c r="BP29" s="275">
        <v>999999</v>
      </c>
      <c r="BQ29" s="275">
        <v>999999</v>
      </c>
      <c r="BR29" s="275">
        <v>999999</v>
      </c>
      <c r="BS29" s="275">
        <v>999999</v>
      </c>
      <c r="BT29" s="275">
        <v>999999</v>
      </c>
      <c r="BU29" s="275">
        <v>999999</v>
      </c>
      <c r="BV29" s="275">
        <v>999999</v>
      </c>
      <c r="BW29" s="275">
        <v>999999</v>
      </c>
      <c r="BX29" s="275">
        <v>999999</v>
      </c>
      <c r="BY29" s="275">
        <v>999999</v>
      </c>
      <c r="BZ29" s="275">
        <v>999999</v>
      </c>
      <c r="CA29" s="275">
        <v>999999</v>
      </c>
      <c r="CB29" s="275">
        <v>999999</v>
      </c>
      <c r="CC29" s="275">
        <v>999999</v>
      </c>
      <c r="CD29" s="275">
        <v>999999</v>
      </c>
      <c r="CE29" s="275">
        <v>999999</v>
      </c>
      <c r="CF29" s="275">
        <v>999999</v>
      </c>
      <c r="CG29" s="275">
        <v>999999</v>
      </c>
      <c r="CH29" s="275">
        <v>999999</v>
      </c>
      <c r="CI29" s="275">
        <v>999999</v>
      </c>
      <c r="CJ29" s="275">
        <v>999999</v>
      </c>
      <c r="CK29" s="275">
        <v>999999</v>
      </c>
      <c r="CL29" s="275">
        <v>999999</v>
      </c>
      <c r="CM29" s="275">
        <v>999999</v>
      </c>
      <c r="CN29" s="275">
        <v>999999</v>
      </c>
      <c r="CO29" s="275">
        <v>999999</v>
      </c>
      <c r="CP29" s="275">
        <v>999999</v>
      </c>
      <c r="CQ29" s="275">
        <v>999999</v>
      </c>
      <c r="CR29" s="275">
        <v>999999</v>
      </c>
      <c r="CS29" s="275">
        <v>999999</v>
      </c>
      <c r="CT29" s="275">
        <v>999999</v>
      </c>
      <c r="CU29" s="275">
        <v>999999</v>
      </c>
      <c r="CV29" s="275">
        <v>999999</v>
      </c>
      <c r="CW29" s="275">
        <v>999999</v>
      </c>
      <c r="CX29" s="275">
        <v>999999</v>
      </c>
      <c r="CY29" s="275">
        <v>999999</v>
      </c>
      <c r="CZ29" s="275">
        <v>999999</v>
      </c>
      <c r="DA29" s="275">
        <v>999999</v>
      </c>
      <c r="DB29" s="275">
        <v>999999</v>
      </c>
      <c r="DC29" s="275">
        <v>999999</v>
      </c>
      <c r="DD29" s="275">
        <v>999999</v>
      </c>
      <c r="DE29" s="275">
        <v>999999</v>
      </c>
      <c r="DF29" s="275">
        <v>999999</v>
      </c>
      <c r="DG29" s="275">
        <v>999999</v>
      </c>
      <c r="DH29" s="275">
        <v>999999</v>
      </c>
      <c r="DI29" s="275">
        <v>999999</v>
      </c>
      <c r="DJ29" s="275">
        <v>999999</v>
      </c>
      <c r="DK29" s="275">
        <v>999999</v>
      </c>
      <c r="DL29" s="275">
        <v>999999</v>
      </c>
      <c r="DM29" s="275">
        <v>999999</v>
      </c>
      <c r="DN29" s="275">
        <v>999999</v>
      </c>
      <c r="DO29" s="275">
        <v>999999</v>
      </c>
      <c r="DP29" s="275">
        <v>999999</v>
      </c>
      <c r="DQ29" s="275">
        <v>999999</v>
      </c>
      <c r="DR29" s="275">
        <v>999999</v>
      </c>
      <c r="DS29" s="275">
        <v>999999</v>
      </c>
      <c r="DT29" s="275">
        <v>999999</v>
      </c>
      <c r="DU29" s="275">
        <v>999999</v>
      </c>
      <c r="DV29" s="275">
        <v>999999</v>
      </c>
      <c r="DW29" s="275">
        <v>999999</v>
      </c>
      <c r="DX29" s="275">
        <v>999999</v>
      </c>
      <c r="DY29" s="275">
        <v>999999</v>
      </c>
      <c r="DZ29" s="275">
        <v>999999</v>
      </c>
      <c r="EA29" s="275">
        <v>999999</v>
      </c>
      <c r="EB29" s="275">
        <v>999999</v>
      </c>
      <c r="EC29" s="275">
        <v>999999</v>
      </c>
      <c r="ED29" s="275">
        <v>999999</v>
      </c>
      <c r="EE29" s="275">
        <v>999999</v>
      </c>
      <c r="EF29" s="275">
        <v>999999</v>
      </c>
      <c r="EG29" s="275">
        <v>999999</v>
      </c>
      <c r="EH29" s="275">
        <v>999999</v>
      </c>
      <c r="EI29" s="275">
        <v>999999</v>
      </c>
      <c r="EJ29" s="275">
        <v>999999</v>
      </c>
      <c r="EK29" s="275">
        <v>999999</v>
      </c>
      <c r="EL29" s="275">
        <v>999999</v>
      </c>
      <c r="EM29" s="275">
        <v>999999</v>
      </c>
      <c r="EN29" s="275">
        <v>999999</v>
      </c>
      <c r="EO29" s="275">
        <v>999999</v>
      </c>
      <c r="EP29" s="275">
        <v>999999</v>
      </c>
      <c r="EQ29" s="275">
        <v>999999</v>
      </c>
      <c r="ER29" s="275">
        <v>999999</v>
      </c>
      <c r="ES29" s="275">
        <v>999999</v>
      </c>
      <c r="ET29" s="275">
        <v>999999</v>
      </c>
      <c r="EU29" s="275">
        <v>999999</v>
      </c>
      <c r="EV29" s="275">
        <v>999999</v>
      </c>
      <c r="EW29" s="275">
        <v>999999</v>
      </c>
      <c r="EX29" s="275">
        <v>999999</v>
      </c>
      <c r="EY29" s="275">
        <v>999999</v>
      </c>
      <c r="EZ29" s="275">
        <v>999999</v>
      </c>
      <c r="FA29" s="275">
        <v>999999</v>
      </c>
      <c r="FB29" s="275">
        <v>999999</v>
      </c>
      <c r="FC29" s="275">
        <v>999999</v>
      </c>
      <c r="FD29" s="275">
        <v>999999</v>
      </c>
      <c r="FE29" s="275">
        <v>999999</v>
      </c>
      <c r="FF29" s="275">
        <v>999999</v>
      </c>
      <c r="FG29" s="275">
        <v>999999</v>
      </c>
      <c r="FH29" s="275">
        <v>999999</v>
      </c>
      <c r="FI29" s="275">
        <v>999999</v>
      </c>
      <c r="FJ29" s="275">
        <v>999999</v>
      </c>
      <c r="FK29" s="275">
        <v>999999</v>
      </c>
      <c r="FL29" s="275">
        <v>999999</v>
      </c>
      <c r="FM29" s="275">
        <v>999999</v>
      </c>
      <c r="FN29" s="275">
        <v>999999</v>
      </c>
      <c r="FO29" s="275">
        <v>999999</v>
      </c>
      <c r="FP29" s="275">
        <v>999999</v>
      </c>
      <c r="FQ29" s="275">
        <v>999999</v>
      </c>
      <c r="FR29" s="275">
        <v>999999</v>
      </c>
      <c r="FS29" s="275">
        <v>999999</v>
      </c>
      <c r="FT29" s="275">
        <v>999999</v>
      </c>
      <c r="FU29" s="275">
        <v>999999</v>
      </c>
      <c r="FV29" s="275">
        <v>999999</v>
      </c>
      <c r="FW29" s="275">
        <v>999999</v>
      </c>
      <c r="FX29" s="275">
        <v>999999</v>
      </c>
      <c r="FY29" s="275">
        <v>999999</v>
      </c>
      <c r="FZ29" s="275">
        <v>999999</v>
      </c>
      <c r="GA29" s="275">
        <v>999999</v>
      </c>
      <c r="GB29" s="275">
        <v>999999</v>
      </c>
      <c r="GC29" s="275">
        <v>999999</v>
      </c>
      <c r="GD29" s="275">
        <v>999999</v>
      </c>
      <c r="GE29" s="275">
        <v>999999</v>
      </c>
      <c r="GF29" s="275">
        <v>999999</v>
      </c>
      <c r="GG29" s="275">
        <v>999999</v>
      </c>
      <c r="GH29" s="275">
        <v>999999</v>
      </c>
      <c r="GI29" s="275">
        <v>999999</v>
      </c>
      <c r="GJ29" s="275">
        <v>999999</v>
      </c>
      <c r="GK29" s="275">
        <v>999999</v>
      </c>
      <c r="GL29" s="275">
        <v>999999</v>
      </c>
      <c r="GM29" s="275">
        <v>999999</v>
      </c>
      <c r="GN29" s="275">
        <v>999999</v>
      </c>
    </row>
    <row r="30" spans="1:196" ht="60" customHeight="1" x14ac:dyDescent="0.15">
      <c r="A30" s="218">
        <v>24</v>
      </c>
      <c r="B30" s="216" t="str" cm="1">
        <f t="array" aca="1" ref="B30" ca="1">IF(ISNUMBER(FIND(","&amp;A30&amp;",",INDIRECT("E"&amp;$B$2))),"yes","no")</f>
        <v>yes</v>
      </c>
      <c r="C30" s="205">
        <f t="shared" ca="1" si="3"/>
        <v>99999</v>
      </c>
      <c r="D30" s="204">
        <v>24</v>
      </c>
      <c r="E30" s="206" t="str">
        <f t="shared" ref="E30" si="148">IF(D30=0,"0,",CONCATENATE(E29,H29&amp;","))</f>
        <v>0,15,22,21,23,14,30,28,32,20,7,1,2,19,27,26,12,4,3,31,8,25,5,13,24,</v>
      </c>
      <c r="F30" s="207" t="str">
        <f t="shared" ref="F30" si="149">IF(D30=0,B27,IF(A30&lt;=$B$4,SUBSTITUTE(F29,","&amp;H29&amp;",",",",1),"Enter 0 (zero) in blue-filled cell "&amp;"H"&amp;ROW()&amp;" and STOP"))</f>
        <v>,6,9,10,11,16,17,18,29,</v>
      </c>
      <c r="G30" s="208">
        <v>1</v>
      </c>
      <c r="H30" s="276">
        <v>10</v>
      </c>
      <c r="I30" s="210">
        <f t="shared" ref="I30" ca="1" si="150">IF(ISNUMBER(G30),IF(D30=0,OFFSET(P30,0,H30),IF(N30=N29,OFFSET($O$5,MIN(H29,H30)+1,MAX(H29,H30)+1), OFFSET($P$6,0,H29)+OFFSET($P$6,0,H30)    )),"-")</f>
        <v>0.18</v>
      </c>
      <c r="J30" s="211">
        <f t="shared" ref="J30" ca="1" si="151">IF(D30=0,+I30,IF(ISNUMBER(J29+I30),+J29+I30,"-"))</f>
        <v>29.529999999999998</v>
      </c>
      <c r="K30" s="297" t="str">
        <f t="shared" ref="K30" si="152">IF(H29=H30,IF(LEN(F30)=1,"Enter 0 in cell "&amp;"H"&amp;ROW()&amp;" and STOP",IF(ROW()=$B$2,"Enter "&amp;MATCH(MIN($C$7:$C$55),$C$7:$C$55,0)&amp;" in cell "&amp;"H"&amp;ROW()&amp;". "&amp;"The min distance increment is "&amp;MIN($C$7:$C$55),"")),"")</f>
        <v/>
      </c>
      <c r="L30" s="286">
        <f ca="1">IF(ISNUMBER(D30)=FALSE,"",IF(D30=$B$4, 0,OFFSET('VRP Model'!$A$5,H30,0)  ))</f>
        <v>1.25</v>
      </c>
      <c r="M30" s="213">
        <f ca="1">IF(ISBLANK(H30),"",IF(ROW()&lt;&gt;6,   IF(M29+L30&lt;='VRP Model'!$L$2,M29+L30,L30),  L30)        )</f>
        <v>31.25</v>
      </c>
      <c r="N30" s="214">
        <f t="shared" ref="N30" ca="1" si="153">IF(G30=0,1,IF(ISNUMBER(D30),IF(M30&gt;=M29,N29,N29+1),""))</f>
        <v>1</v>
      </c>
      <c r="O30" s="222">
        <v>24</v>
      </c>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t="str">
        <f>'VRP Model'!AK30</f>
        <v>-</v>
      </c>
      <c r="AO30" s="282">
        <f>'VRP Model'!AL30</f>
        <v>0.72</v>
      </c>
      <c r="AP30" s="282">
        <f>'VRP Model'!AM30</f>
        <v>4.91</v>
      </c>
      <c r="AQ30" s="282">
        <f>'VRP Model'!AN30</f>
        <v>3.33</v>
      </c>
      <c r="AR30" s="282">
        <f>'VRP Model'!AO30</f>
        <v>8.2799999999999994</v>
      </c>
      <c r="AS30" s="282">
        <f>'VRP Model'!AP30</f>
        <v>9.9600000000000009</v>
      </c>
      <c r="AT30" s="282">
        <f>'VRP Model'!AQ30</f>
        <v>7.82</v>
      </c>
      <c r="AU30" s="282">
        <f>'VRP Model'!AR30</f>
        <v>0.8</v>
      </c>
      <c r="AV30" s="291">
        <f>'VRP Model'!AS30</f>
        <v>7.52</v>
      </c>
      <c r="AW30" s="275">
        <v>999999</v>
      </c>
      <c r="AX30" s="275">
        <v>999999</v>
      </c>
      <c r="AY30" s="275">
        <v>999999</v>
      </c>
      <c r="AZ30" s="275">
        <v>999999</v>
      </c>
      <c r="BA30" s="275">
        <v>999999</v>
      </c>
      <c r="BB30" s="275">
        <v>999999</v>
      </c>
      <c r="BC30" s="275">
        <v>999999</v>
      </c>
      <c r="BD30" s="275">
        <v>999999</v>
      </c>
      <c r="BE30" s="275">
        <v>999999</v>
      </c>
      <c r="BF30" s="275">
        <v>999999</v>
      </c>
      <c r="BG30" s="275">
        <v>999999</v>
      </c>
      <c r="BH30" s="275">
        <v>999999</v>
      </c>
      <c r="BI30" s="275">
        <v>999999</v>
      </c>
      <c r="BJ30" s="275">
        <v>999999</v>
      </c>
      <c r="BK30" s="275">
        <v>999999</v>
      </c>
      <c r="BL30" s="275">
        <v>999999</v>
      </c>
      <c r="BM30" s="275">
        <v>999999</v>
      </c>
      <c r="BN30" s="275">
        <v>999999</v>
      </c>
      <c r="BO30" s="275">
        <v>999999</v>
      </c>
      <c r="BP30" s="275">
        <v>999999</v>
      </c>
      <c r="BQ30" s="275">
        <v>999999</v>
      </c>
      <c r="BR30" s="275">
        <v>999999</v>
      </c>
      <c r="BS30" s="275">
        <v>999999</v>
      </c>
      <c r="BT30" s="275">
        <v>999999</v>
      </c>
      <c r="BU30" s="275">
        <v>999999</v>
      </c>
      <c r="BV30" s="275">
        <v>999999</v>
      </c>
      <c r="BW30" s="275">
        <v>999999</v>
      </c>
      <c r="BX30" s="275">
        <v>999999</v>
      </c>
      <c r="BY30" s="275">
        <v>999999</v>
      </c>
      <c r="BZ30" s="275">
        <v>999999</v>
      </c>
      <c r="CA30" s="275">
        <v>999999</v>
      </c>
      <c r="CB30" s="275">
        <v>999999</v>
      </c>
      <c r="CC30" s="275">
        <v>999999</v>
      </c>
      <c r="CD30" s="275">
        <v>999999</v>
      </c>
      <c r="CE30" s="275">
        <v>999999</v>
      </c>
      <c r="CF30" s="275">
        <v>999999</v>
      </c>
      <c r="CG30" s="275">
        <v>999999</v>
      </c>
      <c r="CH30" s="275">
        <v>999999</v>
      </c>
      <c r="CI30" s="275">
        <v>999999</v>
      </c>
      <c r="CJ30" s="275">
        <v>999999</v>
      </c>
      <c r="CK30" s="275">
        <v>999999</v>
      </c>
      <c r="CL30" s="275">
        <v>999999</v>
      </c>
      <c r="CM30" s="275">
        <v>999999</v>
      </c>
      <c r="CN30" s="275">
        <v>999999</v>
      </c>
      <c r="CO30" s="275">
        <v>999999</v>
      </c>
      <c r="CP30" s="275">
        <v>999999</v>
      </c>
      <c r="CQ30" s="275">
        <v>999999</v>
      </c>
      <c r="CR30" s="275">
        <v>999999</v>
      </c>
      <c r="CS30" s="275">
        <v>999999</v>
      </c>
      <c r="CT30" s="275">
        <v>999999</v>
      </c>
      <c r="CU30" s="275">
        <v>999999</v>
      </c>
      <c r="CV30" s="275">
        <v>999999</v>
      </c>
      <c r="CW30" s="275">
        <v>999999</v>
      </c>
      <c r="CX30" s="275">
        <v>999999</v>
      </c>
      <c r="CY30" s="275">
        <v>999999</v>
      </c>
      <c r="CZ30" s="275">
        <v>999999</v>
      </c>
      <c r="DA30" s="275">
        <v>999999</v>
      </c>
      <c r="DB30" s="275">
        <v>999999</v>
      </c>
      <c r="DC30" s="275">
        <v>999999</v>
      </c>
      <c r="DD30" s="275">
        <v>999999</v>
      </c>
      <c r="DE30" s="275">
        <v>999999</v>
      </c>
      <c r="DF30" s="275">
        <v>999999</v>
      </c>
      <c r="DG30" s="275">
        <v>999999</v>
      </c>
      <c r="DH30" s="275">
        <v>999999</v>
      </c>
      <c r="DI30" s="275">
        <v>999999</v>
      </c>
      <c r="DJ30" s="275">
        <v>999999</v>
      </c>
      <c r="DK30" s="275">
        <v>999999</v>
      </c>
      <c r="DL30" s="275">
        <v>999999</v>
      </c>
      <c r="DM30" s="275">
        <v>999999</v>
      </c>
      <c r="DN30" s="275">
        <v>999999</v>
      </c>
      <c r="DO30" s="275">
        <v>999999</v>
      </c>
      <c r="DP30" s="275">
        <v>999999</v>
      </c>
      <c r="DQ30" s="275">
        <v>999999</v>
      </c>
      <c r="DR30" s="275">
        <v>999999</v>
      </c>
      <c r="DS30" s="275">
        <v>999999</v>
      </c>
      <c r="DT30" s="275">
        <v>999999</v>
      </c>
      <c r="DU30" s="275">
        <v>999999</v>
      </c>
      <c r="DV30" s="275">
        <v>999999</v>
      </c>
      <c r="DW30" s="275">
        <v>999999</v>
      </c>
      <c r="DX30" s="275">
        <v>999999</v>
      </c>
      <c r="DY30" s="275">
        <v>999999</v>
      </c>
      <c r="DZ30" s="275">
        <v>999999</v>
      </c>
      <c r="EA30" s="275">
        <v>999999</v>
      </c>
      <c r="EB30" s="275">
        <v>999999</v>
      </c>
      <c r="EC30" s="275">
        <v>999999</v>
      </c>
      <c r="ED30" s="275">
        <v>999999</v>
      </c>
      <c r="EE30" s="275">
        <v>999999</v>
      </c>
      <c r="EF30" s="275">
        <v>999999</v>
      </c>
      <c r="EG30" s="275">
        <v>999999</v>
      </c>
      <c r="EH30" s="275">
        <v>999999</v>
      </c>
      <c r="EI30" s="275">
        <v>999999</v>
      </c>
      <c r="EJ30" s="275">
        <v>999999</v>
      </c>
      <c r="EK30" s="275">
        <v>999999</v>
      </c>
      <c r="EL30" s="275">
        <v>999999</v>
      </c>
      <c r="EM30" s="275">
        <v>999999</v>
      </c>
      <c r="EN30" s="275">
        <v>999999</v>
      </c>
      <c r="EO30" s="275">
        <v>999999</v>
      </c>
      <c r="EP30" s="275">
        <v>999999</v>
      </c>
      <c r="EQ30" s="275">
        <v>999999</v>
      </c>
      <c r="ER30" s="275">
        <v>999999</v>
      </c>
      <c r="ES30" s="275">
        <v>999999</v>
      </c>
      <c r="ET30" s="275">
        <v>999999</v>
      </c>
      <c r="EU30" s="275">
        <v>999999</v>
      </c>
      <c r="EV30" s="275">
        <v>999999</v>
      </c>
      <c r="EW30" s="275">
        <v>999999</v>
      </c>
      <c r="EX30" s="275">
        <v>999999</v>
      </c>
      <c r="EY30" s="275">
        <v>999999</v>
      </c>
      <c r="EZ30" s="275">
        <v>999999</v>
      </c>
      <c r="FA30" s="275">
        <v>999999</v>
      </c>
      <c r="FB30" s="275">
        <v>999999</v>
      </c>
      <c r="FC30" s="275">
        <v>999999</v>
      </c>
      <c r="FD30" s="275">
        <v>999999</v>
      </c>
      <c r="FE30" s="275">
        <v>999999</v>
      </c>
      <c r="FF30" s="275">
        <v>999999</v>
      </c>
      <c r="FG30" s="275">
        <v>999999</v>
      </c>
      <c r="FH30" s="275">
        <v>999999</v>
      </c>
      <c r="FI30" s="275">
        <v>999999</v>
      </c>
      <c r="FJ30" s="275">
        <v>999999</v>
      </c>
      <c r="FK30" s="275">
        <v>999999</v>
      </c>
      <c r="FL30" s="275">
        <v>999999</v>
      </c>
      <c r="FM30" s="275">
        <v>999999</v>
      </c>
      <c r="FN30" s="275">
        <v>999999</v>
      </c>
      <c r="FO30" s="275">
        <v>999999</v>
      </c>
      <c r="FP30" s="275">
        <v>999999</v>
      </c>
      <c r="FQ30" s="275">
        <v>999999</v>
      </c>
      <c r="FR30" s="275">
        <v>999999</v>
      </c>
      <c r="FS30" s="275">
        <v>999999</v>
      </c>
      <c r="FT30" s="275">
        <v>999999</v>
      </c>
      <c r="FU30" s="275">
        <v>999999</v>
      </c>
      <c r="FV30" s="275">
        <v>999999</v>
      </c>
      <c r="FW30" s="275">
        <v>999999</v>
      </c>
      <c r="FX30" s="275">
        <v>999999</v>
      </c>
      <c r="FY30" s="275">
        <v>999999</v>
      </c>
      <c r="FZ30" s="275">
        <v>999999</v>
      </c>
      <c r="GA30" s="275">
        <v>999999</v>
      </c>
      <c r="GB30" s="275">
        <v>999999</v>
      </c>
      <c r="GC30" s="275">
        <v>999999</v>
      </c>
      <c r="GD30" s="275">
        <v>999999</v>
      </c>
      <c r="GE30" s="275">
        <v>999999</v>
      </c>
      <c r="GF30" s="275">
        <v>999999</v>
      </c>
      <c r="GG30" s="275">
        <v>999999</v>
      </c>
      <c r="GH30" s="275">
        <v>999999</v>
      </c>
      <c r="GI30" s="275">
        <v>999999</v>
      </c>
      <c r="GJ30" s="275">
        <v>999999</v>
      </c>
      <c r="GK30" s="275">
        <v>999999</v>
      </c>
      <c r="GL30" s="275">
        <v>999999</v>
      </c>
      <c r="GM30" s="275">
        <v>999999</v>
      </c>
      <c r="GN30" s="275">
        <v>999999</v>
      </c>
    </row>
    <row r="31" spans="1:196" ht="60" customHeight="1" x14ac:dyDescent="0.15">
      <c r="A31" s="218">
        <v>25</v>
      </c>
      <c r="B31" s="216" t="str" cm="1">
        <f t="array" aca="1" ref="B31" ca="1">IF(ISNUMBER(FIND(","&amp;A31&amp;",",INDIRECT("E"&amp;$B$2))),"yes","no")</f>
        <v>yes</v>
      </c>
      <c r="C31" s="205">
        <f t="shared" ca="1" si="3"/>
        <v>99999</v>
      </c>
      <c r="D31" s="204">
        <v>25</v>
      </c>
      <c r="E31" s="206" t="str">
        <f t="shared" ref="E31" si="154">IF(D31=0,"0,",CONCATENATE(E30,H30&amp;","))</f>
        <v>0,15,22,21,23,14,30,28,32,20,7,1,2,19,27,26,12,4,3,31,8,25,5,13,24,10,</v>
      </c>
      <c r="F31" s="207" t="str">
        <f t="shared" ref="F31" si="155">IF(D31=0,B28,IF(A31&lt;=$B$4,SUBSTITUTE(F30,","&amp;H30&amp;",",",",1),"Enter 0 (zero) in blue-filled cell "&amp;"H"&amp;ROW()&amp;" and STOP"))</f>
        <v>,6,9,11,16,17,18,29,</v>
      </c>
      <c r="G31" s="208">
        <v>1</v>
      </c>
      <c r="H31" s="276">
        <v>9</v>
      </c>
      <c r="I31" s="210">
        <f t="shared" ref="I31" ca="1" si="156">IF(ISNUMBER(G31),IF(D31=0,OFFSET(P31,0,H31),IF(N31=N30,OFFSET($O$5,MIN(H30,H31)+1,MAX(H30,H31)+1), OFFSET($P$6,0,H30)+OFFSET($P$6,0,H31)    )),"-")</f>
        <v>0.05</v>
      </c>
      <c r="J31" s="211">
        <f t="shared" ref="J31" ca="1" si="157">IF(D31=0,+I31,IF(ISNUMBER(J30+I31),+J30+I31,"-"))</f>
        <v>29.58</v>
      </c>
      <c r="K31" s="297" t="str">
        <f t="shared" ref="K31" si="158">IF(H30=H31,IF(LEN(F31)=1,"Enter 0 in cell "&amp;"H"&amp;ROW()&amp;" and STOP",IF(ROW()=$B$2,"Enter "&amp;MATCH(MIN($C$7:$C$55),$C$7:$C$55,0)&amp;" in cell "&amp;"H"&amp;ROW()&amp;". "&amp;"The min distance increment is "&amp;MIN($C$7:$C$55),"")),"")</f>
        <v/>
      </c>
      <c r="L31" s="286">
        <f ca="1">IF(ISNUMBER(D31)=FALSE,"",IF(D31=$B$4, 0,OFFSET('VRP Model'!$A$5,H31,0)  ))</f>
        <v>1.25</v>
      </c>
      <c r="M31" s="213">
        <f ca="1">IF(ISBLANK(H31),"",IF(ROW()&lt;&gt;6,   IF(M30+L31&lt;='VRP Model'!$L$2,M30+L31,L31),  L31)        )</f>
        <v>32.5</v>
      </c>
      <c r="N31" s="214">
        <f t="shared" ref="N31" ca="1" si="159">IF(G31=0,1,IF(ISNUMBER(D31),IF(M31&gt;=M30,N30,N30+1),""))</f>
        <v>1</v>
      </c>
      <c r="O31" s="222">
        <v>25</v>
      </c>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t="str">
        <f>'VRP Model'!AL31</f>
        <v>-</v>
      </c>
      <c r="AP31" s="282">
        <f>'VRP Model'!AM31</f>
        <v>4.9000000000000004</v>
      </c>
      <c r="AQ31" s="282">
        <f>'VRP Model'!AN31</f>
        <v>3.31</v>
      </c>
      <c r="AR31" s="282">
        <f>'VRP Model'!AO31</f>
        <v>8.1</v>
      </c>
      <c r="AS31" s="282">
        <f>'VRP Model'!AP31</f>
        <v>10</v>
      </c>
      <c r="AT31" s="282">
        <f>'VRP Model'!AQ31</f>
        <v>7.63</v>
      </c>
      <c r="AU31" s="282">
        <f>'VRP Model'!AR31</f>
        <v>0.68</v>
      </c>
      <c r="AV31" s="291">
        <f>'VRP Model'!AS31</f>
        <v>7.51</v>
      </c>
      <c r="AW31" s="275">
        <v>999999</v>
      </c>
      <c r="AX31" s="275">
        <v>999999</v>
      </c>
      <c r="AY31" s="275">
        <v>999999</v>
      </c>
      <c r="AZ31" s="275">
        <v>999999</v>
      </c>
      <c r="BA31" s="275">
        <v>999999</v>
      </c>
      <c r="BB31" s="275">
        <v>999999</v>
      </c>
      <c r="BC31" s="275">
        <v>999999</v>
      </c>
      <c r="BD31" s="275">
        <v>999999</v>
      </c>
      <c r="BE31" s="275">
        <v>999999</v>
      </c>
      <c r="BF31" s="275">
        <v>999999</v>
      </c>
      <c r="BG31" s="275">
        <v>999999</v>
      </c>
      <c r="BH31" s="275">
        <v>999999</v>
      </c>
      <c r="BI31" s="275">
        <v>999999</v>
      </c>
      <c r="BJ31" s="275">
        <v>999999</v>
      </c>
      <c r="BK31" s="275">
        <v>999999</v>
      </c>
      <c r="BL31" s="275">
        <v>999999</v>
      </c>
      <c r="BM31" s="275">
        <v>999999</v>
      </c>
      <c r="BN31" s="275">
        <v>999999</v>
      </c>
      <c r="BO31" s="275">
        <v>999999</v>
      </c>
      <c r="BP31" s="275">
        <v>999999</v>
      </c>
      <c r="BQ31" s="275">
        <v>999999</v>
      </c>
      <c r="BR31" s="275">
        <v>999999</v>
      </c>
      <c r="BS31" s="275">
        <v>999999</v>
      </c>
      <c r="BT31" s="275">
        <v>999999</v>
      </c>
      <c r="BU31" s="275">
        <v>999999</v>
      </c>
      <c r="BV31" s="275">
        <v>999999</v>
      </c>
      <c r="BW31" s="275">
        <v>999999</v>
      </c>
      <c r="BX31" s="275">
        <v>999999</v>
      </c>
      <c r="BY31" s="275">
        <v>999999</v>
      </c>
      <c r="BZ31" s="275">
        <v>999999</v>
      </c>
      <c r="CA31" s="275">
        <v>999999</v>
      </c>
      <c r="CB31" s="275">
        <v>999999</v>
      </c>
      <c r="CC31" s="275">
        <v>999999</v>
      </c>
      <c r="CD31" s="275">
        <v>999999</v>
      </c>
      <c r="CE31" s="275">
        <v>999999</v>
      </c>
      <c r="CF31" s="275">
        <v>999999</v>
      </c>
      <c r="CG31" s="275">
        <v>999999</v>
      </c>
      <c r="CH31" s="275">
        <v>999999</v>
      </c>
      <c r="CI31" s="275">
        <v>999999</v>
      </c>
      <c r="CJ31" s="275">
        <v>999999</v>
      </c>
      <c r="CK31" s="275">
        <v>999999</v>
      </c>
      <c r="CL31" s="275">
        <v>999999</v>
      </c>
      <c r="CM31" s="275">
        <v>999999</v>
      </c>
      <c r="CN31" s="275">
        <v>999999</v>
      </c>
      <c r="CO31" s="275">
        <v>999999</v>
      </c>
      <c r="CP31" s="275">
        <v>999999</v>
      </c>
      <c r="CQ31" s="275">
        <v>999999</v>
      </c>
      <c r="CR31" s="275">
        <v>999999</v>
      </c>
      <c r="CS31" s="275">
        <v>999999</v>
      </c>
      <c r="CT31" s="275">
        <v>999999</v>
      </c>
      <c r="CU31" s="275">
        <v>999999</v>
      </c>
      <c r="CV31" s="275">
        <v>999999</v>
      </c>
      <c r="CW31" s="275">
        <v>999999</v>
      </c>
      <c r="CX31" s="275">
        <v>999999</v>
      </c>
      <c r="CY31" s="275">
        <v>999999</v>
      </c>
      <c r="CZ31" s="275">
        <v>999999</v>
      </c>
      <c r="DA31" s="275">
        <v>999999</v>
      </c>
      <c r="DB31" s="275">
        <v>999999</v>
      </c>
      <c r="DC31" s="275">
        <v>999999</v>
      </c>
      <c r="DD31" s="275">
        <v>999999</v>
      </c>
      <c r="DE31" s="275">
        <v>999999</v>
      </c>
      <c r="DF31" s="275">
        <v>999999</v>
      </c>
      <c r="DG31" s="275">
        <v>999999</v>
      </c>
      <c r="DH31" s="275">
        <v>999999</v>
      </c>
      <c r="DI31" s="275">
        <v>999999</v>
      </c>
      <c r="DJ31" s="275">
        <v>999999</v>
      </c>
      <c r="DK31" s="275">
        <v>999999</v>
      </c>
      <c r="DL31" s="275">
        <v>999999</v>
      </c>
      <c r="DM31" s="275">
        <v>999999</v>
      </c>
      <c r="DN31" s="275">
        <v>999999</v>
      </c>
      <c r="DO31" s="275">
        <v>999999</v>
      </c>
      <c r="DP31" s="275">
        <v>999999</v>
      </c>
      <c r="DQ31" s="275">
        <v>999999</v>
      </c>
      <c r="DR31" s="275">
        <v>999999</v>
      </c>
      <c r="DS31" s="275">
        <v>999999</v>
      </c>
      <c r="DT31" s="275">
        <v>999999</v>
      </c>
      <c r="DU31" s="275">
        <v>999999</v>
      </c>
      <c r="DV31" s="275">
        <v>999999</v>
      </c>
      <c r="DW31" s="275">
        <v>999999</v>
      </c>
      <c r="DX31" s="275">
        <v>999999</v>
      </c>
      <c r="DY31" s="275">
        <v>999999</v>
      </c>
      <c r="DZ31" s="275">
        <v>999999</v>
      </c>
      <c r="EA31" s="275">
        <v>999999</v>
      </c>
      <c r="EB31" s="275">
        <v>999999</v>
      </c>
      <c r="EC31" s="275">
        <v>999999</v>
      </c>
      <c r="ED31" s="275">
        <v>999999</v>
      </c>
      <c r="EE31" s="275">
        <v>999999</v>
      </c>
      <c r="EF31" s="275">
        <v>999999</v>
      </c>
      <c r="EG31" s="275">
        <v>999999</v>
      </c>
      <c r="EH31" s="275">
        <v>999999</v>
      </c>
      <c r="EI31" s="275">
        <v>999999</v>
      </c>
      <c r="EJ31" s="275">
        <v>999999</v>
      </c>
      <c r="EK31" s="275">
        <v>999999</v>
      </c>
      <c r="EL31" s="275">
        <v>999999</v>
      </c>
      <c r="EM31" s="275">
        <v>999999</v>
      </c>
      <c r="EN31" s="275">
        <v>999999</v>
      </c>
      <c r="EO31" s="275">
        <v>999999</v>
      </c>
      <c r="EP31" s="275">
        <v>999999</v>
      </c>
      <c r="EQ31" s="275">
        <v>999999</v>
      </c>
      <c r="ER31" s="275">
        <v>999999</v>
      </c>
      <c r="ES31" s="275">
        <v>999999</v>
      </c>
      <c r="ET31" s="275">
        <v>999999</v>
      </c>
      <c r="EU31" s="275">
        <v>999999</v>
      </c>
      <c r="EV31" s="275">
        <v>999999</v>
      </c>
      <c r="EW31" s="275">
        <v>999999</v>
      </c>
      <c r="EX31" s="275">
        <v>999999</v>
      </c>
      <c r="EY31" s="275">
        <v>999999</v>
      </c>
      <c r="EZ31" s="275">
        <v>999999</v>
      </c>
      <c r="FA31" s="275">
        <v>999999</v>
      </c>
      <c r="FB31" s="275">
        <v>999999</v>
      </c>
      <c r="FC31" s="275">
        <v>999999</v>
      </c>
      <c r="FD31" s="275">
        <v>999999</v>
      </c>
      <c r="FE31" s="275">
        <v>999999</v>
      </c>
      <c r="FF31" s="275">
        <v>999999</v>
      </c>
      <c r="FG31" s="275">
        <v>999999</v>
      </c>
      <c r="FH31" s="275">
        <v>999999</v>
      </c>
      <c r="FI31" s="275">
        <v>999999</v>
      </c>
      <c r="FJ31" s="275">
        <v>999999</v>
      </c>
      <c r="FK31" s="275">
        <v>999999</v>
      </c>
      <c r="FL31" s="275">
        <v>999999</v>
      </c>
      <c r="FM31" s="275">
        <v>999999</v>
      </c>
      <c r="FN31" s="275">
        <v>999999</v>
      </c>
      <c r="FO31" s="275">
        <v>999999</v>
      </c>
      <c r="FP31" s="275">
        <v>999999</v>
      </c>
      <c r="FQ31" s="275">
        <v>999999</v>
      </c>
      <c r="FR31" s="275">
        <v>999999</v>
      </c>
      <c r="FS31" s="275">
        <v>999999</v>
      </c>
      <c r="FT31" s="275">
        <v>999999</v>
      </c>
      <c r="FU31" s="275">
        <v>999999</v>
      </c>
      <c r="FV31" s="275">
        <v>999999</v>
      </c>
      <c r="FW31" s="275">
        <v>999999</v>
      </c>
      <c r="FX31" s="275">
        <v>999999</v>
      </c>
      <c r="FY31" s="275">
        <v>999999</v>
      </c>
      <c r="FZ31" s="275">
        <v>999999</v>
      </c>
      <c r="GA31" s="275">
        <v>999999</v>
      </c>
      <c r="GB31" s="275">
        <v>999999</v>
      </c>
      <c r="GC31" s="275">
        <v>999999</v>
      </c>
      <c r="GD31" s="275">
        <v>999999</v>
      </c>
      <c r="GE31" s="275">
        <v>999999</v>
      </c>
      <c r="GF31" s="275">
        <v>999999</v>
      </c>
      <c r="GG31" s="275">
        <v>999999</v>
      </c>
      <c r="GH31" s="275">
        <v>999999</v>
      </c>
      <c r="GI31" s="275">
        <v>999999</v>
      </c>
      <c r="GJ31" s="275">
        <v>999999</v>
      </c>
      <c r="GK31" s="275">
        <v>999999</v>
      </c>
      <c r="GL31" s="275">
        <v>999999</v>
      </c>
      <c r="GM31" s="275">
        <v>999999</v>
      </c>
      <c r="GN31" s="275">
        <v>999999</v>
      </c>
    </row>
    <row r="32" spans="1:196" ht="60" customHeight="1" x14ac:dyDescent="0.15">
      <c r="A32" s="218">
        <v>26</v>
      </c>
      <c r="B32" s="216" t="str" cm="1">
        <f t="array" aca="1" ref="B32" ca="1">IF(ISNUMBER(FIND(","&amp;A32&amp;",",INDIRECT("E"&amp;$B$2))),"yes","no")</f>
        <v>yes</v>
      </c>
      <c r="C32" s="205">
        <f t="shared" ca="1" si="3"/>
        <v>99999</v>
      </c>
      <c r="D32" s="204">
        <v>26</v>
      </c>
      <c r="E32" s="206" t="str">
        <f t="shared" ref="E32" si="160">IF(D32=0,"0,",CONCATENATE(E31,H31&amp;","))</f>
        <v>0,15,22,21,23,14,30,28,32,20,7,1,2,19,27,26,12,4,3,31,8,25,5,13,24,10,9,</v>
      </c>
      <c r="F32" s="207" t="str">
        <f t="shared" ref="F32" si="161">IF(D32=0,B29,IF(A32&lt;=$B$4,SUBSTITUTE(F31,","&amp;H31&amp;",",",",1),"Enter 0 (zero) in blue-filled cell "&amp;"H"&amp;ROW()&amp;" and STOP"))</f>
        <v>,6,11,16,17,18,29,</v>
      </c>
      <c r="G32" s="208">
        <v>1</v>
      </c>
      <c r="H32" s="276">
        <v>11</v>
      </c>
      <c r="I32" s="210">
        <f t="shared" ref="I32" ca="1" si="162">IF(ISNUMBER(G32),IF(D32=0,OFFSET(P32,0,H32),IF(N32=N31,OFFSET($O$5,MIN(H31,H32)+1,MAX(H31,H32)+1), OFFSET($P$6,0,H31)+OFFSET($P$6,0,H32)    )),"-")</f>
        <v>1.74</v>
      </c>
      <c r="J32" s="211">
        <f t="shared" ref="J32" ca="1" si="163">IF(D32=0,+I32,IF(ISNUMBER(J31+I32),+J31+I32,"-"))</f>
        <v>31.319999999999997</v>
      </c>
      <c r="K32" s="297" t="str">
        <f t="shared" ref="K32" si="164">IF(H31=H32,IF(LEN(F32)=1,"Enter 0 in cell "&amp;"H"&amp;ROW()&amp;" and STOP",IF(ROW()=$B$2,"Enter "&amp;MATCH(MIN($C$7:$C$55),$C$7:$C$55,0)&amp;" in cell "&amp;"H"&amp;ROW()&amp;". "&amp;"The min distance increment is "&amp;MIN($C$7:$C$55),"")),"")</f>
        <v/>
      </c>
      <c r="L32" s="286">
        <f ca="1">IF(ISNUMBER(D32)=FALSE,"",IF(D32=$B$4, 0,OFFSET('VRP Model'!$A$5,H32,0)  ))</f>
        <v>1.25</v>
      </c>
      <c r="M32" s="213">
        <f ca="1">IF(ISBLANK(H32),"",IF(ROW()&lt;&gt;6,   IF(M31+L32&lt;='VRP Model'!$L$2,M31+L32,L32),  L32)        )</f>
        <v>33.75</v>
      </c>
      <c r="N32" s="214">
        <f t="shared" ref="N32" ca="1" si="165">IF(G32=0,1,IF(ISNUMBER(D32),IF(M32&gt;=M31,N31,N31+1),""))</f>
        <v>1</v>
      </c>
      <c r="O32" s="222">
        <v>26</v>
      </c>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t="str">
        <f>'VRP Model'!AM32</f>
        <v>-</v>
      </c>
      <c r="AQ32" s="282">
        <f>'VRP Model'!AN32</f>
        <v>1.88</v>
      </c>
      <c r="AR32" s="282">
        <f>'VRP Model'!AO32</f>
        <v>7.85</v>
      </c>
      <c r="AS32" s="282">
        <f>'VRP Model'!AP32</f>
        <v>13.37</v>
      </c>
      <c r="AT32" s="282">
        <f>'VRP Model'!AQ32</f>
        <v>7.39</v>
      </c>
      <c r="AU32" s="282">
        <f>'VRP Model'!AR32</f>
        <v>4.3899999999999997</v>
      </c>
      <c r="AV32" s="291">
        <f>'VRP Model'!AS32</f>
        <v>6.03</v>
      </c>
      <c r="AW32" s="275">
        <v>999999</v>
      </c>
      <c r="AX32" s="275">
        <v>999999</v>
      </c>
      <c r="AY32" s="275">
        <v>999999</v>
      </c>
      <c r="AZ32" s="275">
        <v>999999</v>
      </c>
      <c r="BA32" s="275">
        <v>999999</v>
      </c>
      <c r="BB32" s="275">
        <v>999999</v>
      </c>
      <c r="BC32" s="275">
        <v>999999</v>
      </c>
      <c r="BD32" s="275">
        <v>999999</v>
      </c>
      <c r="BE32" s="275">
        <v>999999</v>
      </c>
      <c r="BF32" s="275">
        <v>999999</v>
      </c>
      <c r="BG32" s="275">
        <v>999999</v>
      </c>
      <c r="BH32" s="275">
        <v>999999</v>
      </c>
      <c r="BI32" s="275">
        <v>999999</v>
      </c>
      <c r="BJ32" s="275">
        <v>999999</v>
      </c>
      <c r="BK32" s="275">
        <v>999999</v>
      </c>
      <c r="BL32" s="275">
        <v>999999</v>
      </c>
      <c r="BM32" s="275">
        <v>999999</v>
      </c>
      <c r="BN32" s="275">
        <v>999999</v>
      </c>
      <c r="BO32" s="275">
        <v>999999</v>
      </c>
      <c r="BP32" s="275">
        <v>999999</v>
      </c>
      <c r="BQ32" s="275">
        <v>999999</v>
      </c>
      <c r="BR32" s="275">
        <v>999999</v>
      </c>
      <c r="BS32" s="275">
        <v>999999</v>
      </c>
      <c r="BT32" s="275">
        <v>999999</v>
      </c>
      <c r="BU32" s="275">
        <v>999999</v>
      </c>
      <c r="BV32" s="275">
        <v>999999</v>
      </c>
      <c r="BW32" s="275">
        <v>999999</v>
      </c>
      <c r="BX32" s="275">
        <v>999999</v>
      </c>
      <c r="BY32" s="275">
        <v>999999</v>
      </c>
      <c r="BZ32" s="275">
        <v>999999</v>
      </c>
      <c r="CA32" s="275">
        <v>999999</v>
      </c>
      <c r="CB32" s="275">
        <v>999999</v>
      </c>
      <c r="CC32" s="275">
        <v>999999</v>
      </c>
      <c r="CD32" s="275">
        <v>999999</v>
      </c>
      <c r="CE32" s="275">
        <v>999999</v>
      </c>
      <c r="CF32" s="275">
        <v>999999</v>
      </c>
      <c r="CG32" s="275">
        <v>999999</v>
      </c>
      <c r="CH32" s="275">
        <v>999999</v>
      </c>
      <c r="CI32" s="275">
        <v>999999</v>
      </c>
      <c r="CJ32" s="275">
        <v>999999</v>
      </c>
      <c r="CK32" s="275">
        <v>999999</v>
      </c>
      <c r="CL32" s="275">
        <v>999999</v>
      </c>
      <c r="CM32" s="275">
        <v>999999</v>
      </c>
      <c r="CN32" s="275">
        <v>999999</v>
      </c>
      <c r="CO32" s="275">
        <v>999999</v>
      </c>
      <c r="CP32" s="275">
        <v>999999</v>
      </c>
      <c r="CQ32" s="275">
        <v>999999</v>
      </c>
      <c r="CR32" s="275">
        <v>999999</v>
      </c>
      <c r="CS32" s="275">
        <v>999999</v>
      </c>
      <c r="CT32" s="275">
        <v>999999</v>
      </c>
      <c r="CU32" s="275">
        <v>999999</v>
      </c>
      <c r="CV32" s="275">
        <v>999999</v>
      </c>
      <c r="CW32" s="275">
        <v>999999</v>
      </c>
      <c r="CX32" s="275">
        <v>999999</v>
      </c>
      <c r="CY32" s="275">
        <v>999999</v>
      </c>
      <c r="CZ32" s="275">
        <v>999999</v>
      </c>
      <c r="DA32" s="275">
        <v>999999</v>
      </c>
      <c r="DB32" s="275">
        <v>999999</v>
      </c>
      <c r="DC32" s="275">
        <v>999999</v>
      </c>
      <c r="DD32" s="275">
        <v>999999</v>
      </c>
      <c r="DE32" s="275">
        <v>999999</v>
      </c>
      <c r="DF32" s="275">
        <v>999999</v>
      </c>
      <c r="DG32" s="275">
        <v>999999</v>
      </c>
      <c r="DH32" s="275">
        <v>999999</v>
      </c>
      <c r="DI32" s="275">
        <v>999999</v>
      </c>
      <c r="DJ32" s="275">
        <v>999999</v>
      </c>
      <c r="DK32" s="275">
        <v>999999</v>
      </c>
      <c r="DL32" s="275">
        <v>999999</v>
      </c>
      <c r="DM32" s="275">
        <v>999999</v>
      </c>
      <c r="DN32" s="275">
        <v>999999</v>
      </c>
      <c r="DO32" s="275">
        <v>999999</v>
      </c>
      <c r="DP32" s="275">
        <v>999999</v>
      </c>
      <c r="DQ32" s="275">
        <v>999999</v>
      </c>
      <c r="DR32" s="275">
        <v>999999</v>
      </c>
      <c r="DS32" s="275">
        <v>999999</v>
      </c>
      <c r="DT32" s="275">
        <v>999999</v>
      </c>
      <c r="DU32" s="275">
        <v>999999</v>
      </c>
      <c r="DV32" s="275">
        <v>999999</v>
      </c>
      <c r="DW32" s="275">
        <v>999999</v>
      </c>
      <c r="DX32" s="275">
        <v>999999</v>
      </c>
      <c r="DY32" s="275">
        <v>999999</v>
      </c>
      <c r="DZ32" s="275">
        <v>999999</v>
      </c>
      <c r="EA32" s="275">
        <v>999999</v>
      </c>
      <c r="EB32" s="275">
        <v>999999</v>
      </c>
      <c r="EC32" s="275">
        <v>999999</v>
      </c>
      <c r="ED32" s="275">
        <v>999999</v>
      </c>
      <c r="EE32" s="275">
        <v>999999</v>
      </c>
      <c r="EF32" s="275">
        <v>999999</v>
      </c>
      <c r="EG32" s="275">
        <v>999999</v>
      </c>
      <c r="EH32" s="275">
        <v>999999</v>
      </c>
      <c r="EI32" s="275">
        <v>999999</v>
      </c>
      <c r="EJ32" s="275">
        <v>999999</v>
      </c>
      <c r="EK32" s="275">
        <v>999999</v>
      </c>
      <c r="EL32" s="275">
        <v>999999</v>
      </c>
      <c r="EM32" s="275">
        <v>999999</v>
      </c>
      <c r="EN32" s="275">
        <v>999999</v>
      </c>
      <c r="EO32" s="275">
        <v>999999</v>
      </c>
      <c r="EP32" s="275">
        <v>999999</v>
      </c>
      <c r="EQ32" s="275">
        <v>999999</v>
      </c>
      <c r="ER32" s="275">
        <v>999999</v>
      </c>
      <c r="ES32" s="275">
        <v>999999</v>
      </c>
      <c r="ET32" s="275">
        <v>999999</v>
      </c>
      <c r="EU32" s="275">
        <v>999999</v>
      </c>
      <c r="EV32" s="275">
        <v>999999</v>
      </c>
      <c r="EW32" s="275">
        <v>999999</v>
      </c>
      <c r="EX32" s="275">
        <v>999999</v>
      </c>
      <c r="EY32" s="275">
        <v>999999</v>
      </c>
      <c r="EZ32" s="275">
        <v>999999</v>
      </c>
      <c r="FA32" s="275">
        <v>999999</v>
      </c>
      <c r="FB32" s="275">
        <v>999999</v>
      </c>
      <c r="FC32" s="275">
        <v>999999</v>
      </c>
      <c r="FD32" s="275">
        <v>999999</v>
      </c>
      <c r="FE32" s="275">
        <v>999999</v>
      </c>
      <c r="FF32" s="275">
        <v>999999</v>
      </c>
      <c r="FG32" s="275">
        <v>999999</v>
      </c>
      <c r="FH32" s="275">
        <v>999999</v>
      </c>
      <c r="FI32" s="275">
        <v>999999</v>
      </c>
      <c r="FJ32" s="275">
        <v>999999</v>
      </c>
      <c r="FK32" s="275">
        <v>999999</v>
      </c>
      <c r="FL32" s="275">
        <v>999999</v>
      </c>
      <c r="FM32" s="275">
        <v>999999</v>
      </c>
      <c r="FN32" s="275">
        <v>999999</v>
      </c>
      <c r="FO32" s="275">
        <v>999999</v>
      </c>
      <c r="FP32" s="275">
        <v>999999</v>
      </c>
      <c r="FQ32" s="275">
        <v>999999</v>
      </c>
      <c r="FR32" s="275">
        <v>999999</v>
      </c>
      <c r="FS32" s="275">
        <v>999999</v>
      </c>
      <c r="FT32" s="275">
        <v>999999</v>
      </c>
      <c r="FU32" s="275">
        <v>999999</v>
      </c>
      <c r="FV32" s="275">
        <v>999999</v>
      </c>
      <c r="FW32" s="275">
        <v>999999</v>
      </c>
      <c r="FX32" s="275">
        <v>999999</v>
      </c>
      <c r="FY32" s="275">
        <v>999999</v>
      </c>
      <c r="FZ32" s="275">
        <v>999999</v>
      </c>
      <c r="GA32" s="275">
        <v>999999</v>
      </c>
      <c r="GB32" s="275">
        <v>999999</v>
      </c>
      <c r="GC32" s="275">
        <v>999999</v>
      </c>
      <c r="GD32" s="275">
        <v>999999</v>
      </c>
      <c r="GE32" s="275">
        <v>999999</v>
      </c>
      <c r="GF32" s="275">
        <v>999999</v>
      </c>
      <c r="GG32" s="275">
        <v>999999</v>
      </c>
      <c r="GH32" s="275">
        <v>999999</v>
      </c>
      <c r="GI32" s="275">
        <v>999999</v>
      </c>
      <c r="GJ32" s="275">
        <v>999999</v>
      </c>
      <c r="GK32" s="275">
        <v>999999</v>
      </c>
      <c r="GL32" s="275">
        <v>999999</v>
      </c>
      <c r="GM32" s="275">
        <v>999999</v>
      </c>
      <c r="GN32" s="275">
        <v>999999</v>
      </c>
    </row>
    <row r="33" spans="1:196" ht="60" customHeight="1" x14ac:dyDescent="0.15">
      <c r="A33" s="218">
        <v>27</v>
      </c>
      <c r="B33" s="216" t="str" cm="1">
        <f t="array" aca="1" ref="B33" ca="1">IF(ISNUMBER(FIND(","&amp;A33&amp;",",INDIRECT("E"&amp;$B$2))),"yes","no")</f>
        <v>yes</v>
      </c>
      <c r="C33" s="205">
        <f t="shared" ca="1" si="3"/>
        <v>99999</v>
      </c>
      <c r="D33" s="204">
        <v>27</v>
      </c>
      <c r="E33" s="206" t="str">
        <f t="shared" ref="E33" si="166">IF(D33=0,"0,",CONCATENATE(E32,H32&amp;","))</f>
        <v>0,15,22,21,23,14,30,28,32,20,7,1,2,19,27,26,12,4,3,31,8,25,5,13,24,10,9,11,</v>
      </c>
      <c r="F33" s="207" t="str">
        <f t="shared" ref="F33" si="167">IF(D33=0,B30,IF(A33&lt;=$B$4,SUBSTITUTE(F32,","&amp;H32&amp;",",",",1),"Enter 0 (zero) in blue-filled cell "&amp;"H"&amp;ROW()&amp;" and STOP"))</f>
        <v>,6,16,17,18,29,</v>
      </c>
      <c r="G33" s="208">
        <v>1</v>
      </c>
      <c r="H33" s="276">
        <v>29</v>
      </c>
      <c r="I33" s="210">
        <f t="shared" ref="I33" ca="1" si="168">IF(ISNUMBER(G33),IF(D33=0,OFFSET(P33,0,H33),IF(N33=N32,OFFSET($O$5,MIN(H32,H33)+1,MAX(H32,H33)+1), OFFSET($P$6,0,H32)+OFFSET($P$6,0,H33)    )),"-")</f>
        <v>10.94</v>
      </c>
      <c r="J33" s="211">
        <f t="shared" ref="J33" ca="1" si="169">IF(D33=0,+I33,IF(ISNUMBER(J32+I33),+J32+I33,"-"))</f>
        <v>42.26</v>
      </c>
      <c r="K33" s="297" t="str">
        <f t="shared" ref="K33" si="170">IF(H32=H33,IF(LEN(F33)=1,"Enter 0 in cell "&amp;"H"&amp;ROW()&amp;" and STOP",IF(ROW()=$B$2,"Enter "&amp;MATCH(MIN($C$7:$C$55),$C$7:$C$55,0)&amp;" in cell "&amp;"H"&amp;ROW()&amp;". "&amp;"The min distance increment is "&amp;MIN($C$7:$C$55),"")),"")</f>
        <v/>
      </c>
      <c r="L33" s="286">
        <f ca="1">IF(ISNUMBER(D33)=FALSE,"",IF(D33=$B$4, 0,OFFSET('VRP Model'!$A$5,H33,0)  ))</f>
        <v>1.25</v>
      </c>
      <c r="M33" s="213">
        <f ca="1">IF(ISBLANK(H33),"",IF(ROW()&lt;&gt;6,   IF(M32+L33&lt;='VRP Model'!$L$2,M32+L33,L33),  L33)        )</f>
        <v>35</v>
      </c>
      <c r="N33" s="214">
        <f t="shared" ref="N33" ca="1" si="171">IF(G33=0,1,IF(ISNUMBER(D33),IF(M33&gt;=M32,N32,N32+1),""))</f>
        <v>1</v>
      </c>
      <c r="O33" s="222">
        <v>27</v>
      </c>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t="str">
        <f>'VRP Model'!AN33</f>
        <v>-</v>
      </c>
      <c r="AR33" s="282">
        <f>'VRP Model'!AO33</f>
        <v>7.29</v>
      </c>
      <c r="AS33" s="282">
        <f>'VRP Model'!AP33</f>
        <v>12.87</v>
      </c>
      <c r="AT33" s="282">
        <f>'VRP Model'!AQ33</f>
        <v>6.83</v>
      </c>
      <c r="AU33" s="282">
        <f>'VRP Model'!AR33</f>
        <v>2.83</v>
      </c>
      <c r="AV33" s="291">
        <f>'VRP Model'!AS33</f>
        <v>5.75</v>
      </c>
      <c r="AW33" s="275">
        <v>999999</v>
      </c>
      <c r="AX33" s="275">
        <v>999999</v>
      </c>
      <c r="AY33" s="275">
        <v>999999</v>
      </c>
      <c r="AZ33" s="275">
        <v>999999</v>
      </c>
      <c r="BA33" s="275">
        <v>999999</v>
      </c>
      <c r="BB33" s="275">
        <v>999999</v>
      </c>
      <c r="BC33" s="275">
        <v>999999</v>
      </c>
      <c r="BD33" s="275">
        <v>999999</v>
      </c>
      <c r="BE33" s="275">
        <v>999999</v>
      </c>
      <c r="BF33" s="275">
        <v>999999</v>
      </c>
      <c r="BG33" s="275">
        <v>999999</v>
      </c>
      <c r="BH33" s="275">
        <v>999999</v>
      </c>
      <c r="BI33" s="275">
        <v>999999</v>
      </c>
      <c r="BJ33" s="275">
        <v>999999</v>
      </c>
      <c r="BK33" s="275">
        <v>999999</v>
      </c>
      <c r="BL33" s="275">
        <v>999999</v>
      </c>
      <c r="BM33" s="275">
        <v>999999</v>
      </c>
      <c r="BN33" s="275">
        <v>999999</v>
      </c>
      <c r="BO33" s="275">
        <v>999999</v>
      </c>
      <c r="BP33" s="275">
        <v>999999</v>
      </c>
      <c r="BQ33" s="275">
        <v>999999</v>
      </c>
      <c r="BR33" s="275">
        <v>999999</v>
      </c>
      <c r="BS33" s="275">
        <v>999999</v>
      </c>
      <c r="BT33" s="275">
        <v>999999</v>
      </c>
      <c r="BU33" s="275">
        <v>999999</v>
      </c>
      <c r="BV33" s="275">
        <v>999999</v>
      </c>
      <c r="BW33" s="275">
        <v>999999</v>
      </c>
      <c r="BX33" s="275">
        <v>999999</v>
      </c>
      <c r="BY33" s="275">
        <v>999999</v>
      </c>
      <c r="BZ33" s="275">
        <v>999999</v>
      </c>
      <c r="CA33" s="275">
        <v>999999</v>
      </c>
      <c r="CB33" s="275">
        <v>999999</v>
      </c>
      <c r="CC33" s="275">
        <v>999999</v>
      </c>
      <c r="CD33" s="275">
        <v>999999</v>
      </c>
      <c r="CE33" s="275">
        <v>999999</v>
      </c>
      <c r="CF33" s="275">
        <v>999999</v>
      </c>
      <c r="CG33" s="275">
        <v>999999</v>
      </c>
      <c r="CH33" s="275">
        <v>999999</v>
      </c>
      <c r="CI33" s="275">
        <v>999999</v>
      </c>
      <c r="CJ33" s="275">
        <v>999999</v>
      </c>
      <c r="CK33" s="275">
        <v>999999</v>
      </c>
      <c r="CL33" s="275">
        <v>999999</v>
      </c>
      <c r="CM33" s="275">
        <v>999999</v>
      </c>
      <c r="CN33" s="275">
        <v>999999</v>
      </c>
      <c r="CO33" s="275">
        <v>999999</v>
      </c>
      <c r="CP33" s="275">
        <v>999999</v>
      </c>
      <c r="CQ33" s="275">
        <v>999999</v>
      </c>
      <c r="CR33" s="275">
        <v>999999</v>
      </c>
      <c r="CS33" s="275">
        <v>999999</v>
      </c>
      <c r="CT33" s="275">
        <v>999999</v>
      </c>
      <c r="CU33" s="275">
        <v>999999</v>
      </c>
      <c r="CV33" s="275">
        <v>999999</v>
      </c>
      <c r="CW33" s="275">
        <v>999999</v>
      </c>
      <c r="CX33" s="275">
        <v>999999</v>
      </c>
      <c r="CY33" s="275">
        <v>999999</v>
      </c>
      <c r="CZ33" s="275">
        <v>999999</v>
      </c>
      <c r="DA33" s="275">
        <v>999999</v>
      </c>
      <c r="DB33" s="275">
        <v>999999</v>
      </c>
      <c r="DC33" s="275">
        <v>999999</v>
      </c>
      <c r="DD33" s="275">
        <v>999999</v>
      </c>
      <c r="DE33" s="275">
        <v>999999</v>
      </c>
      <c r="DF33" s="275">
        <v>999999</v>
      </c>
      <c r="DG33" s="275">
        <v>999999</v>
      </c>
      <c r="DH33" s="275">
        <v>999999</v>
      </c>
      <c r="DI33" s="275">
        <v>999999</v>
      </c>
      <c r="DJ33" s="275">
        <v>999999</v>
      </c>
      <c r="DK33" s="275">
        <v>999999</v>
      </c>
      <c r="DL33" s="275">
        <v>999999</v>
      </c>
      <c r="DM33" s="275">
        <v>999999</v>
      </c>
      <c r="DN33" s="275">
        <v>999999</v>
      </c>
      <c r="DO33" s="275">
        <v>999999</v>
      </c>
      <c r="DP33" s="275">
        <v>999999</v>
      </c>
      <c r="DQ33" s="275">
        <v>999999</v>
      </c>
      <c r="DR33" s="275">
        <v>999999</v>
      </c>
      <c r="DS33" s="275">
        <v>999999</v>
      </c>
      <c r="DT33" s="275">
        <v>999999</v>
      </c>
      <c r="DU33" s="275">
        <v>999999</v>
      </c>
      <c r="DV33" s="275">
        <v>999999</v>
      </c>
      <c r="DW33" s="275">
        <v>999999</v>
      </c>
      <c r="DX33" s="275">
        <v>999999</v>
      </c>
      <c r="DY33" s="275">
        <v>999999</v>
      </c>
      <c r="DZ33" s="275">
        <v>999999</v>
      </c>
      <c r="EA33" s="275">
        <v>999999</v>
      </c>
      <c r="EB33" s="275">
        <v>999999</v>
      </c>
      <c r="EC33" s="275">
        <v>999999</v>
      </c>
      <c r="ED33" s="275">
        <v>999999</v>
      </c>
      <c r="EE33" s="275">
        <v>999999</v>
      </c>
      <c r="EF33" s="275">
        <v>999999</v>
      </c>
      <c r="EG33" s="275">
        <v>999999</v>
      </c>
      <c r="EH33" s="275">
        <v>999999</v>
      </c>
      <c r="EI33" s="275">
        <v>999999</v>
      </c>
      <c r="EJ33" s="275">
        <v>999999</v>
      </c>
      <c r="EK33" s="275">
        <v>999999</v>
      </c>
      <c r="EL33" s="275">
        <v>999999</v>
      </c>
      <c r="EM33" s="275">
        <v>999999</v>
      </c>
      <c r="EN33" s="275">
        <v>999999</v>
      </c>
      <c r="EO33" s="275">
        <v>999999</v>
      </c>
      <c r="EP33" s="275">
        <v>999999</v>
      </c>
      <c r="EQ33" s="275">
        <v>999999</v>
      </c>
      <c r="ER33" s="275">
        <v>999999</v>
      </c>
      <c r="ES33" s="275">
        <v>999999</v>
      </c>
      <c r="ET33" s="275">
        <v>999999</v>
      </c>
      <c r="EU33" s="275">
        <v>999999</v>
      </c>
      <c r="EV33" s="275">
        <v>999999</v>
      </c>
      <c r="EW33" s="275">
        <v>999999</v>
      </c>
      <c r="EX33" s="275">
        <v>999999</v>
      </c>
      <c r="EY33" s="275">
        <v>999999</v>
      </c>
      <c r="EZ33" s="275">
        <v>999999</v>
      </c>
      <c r="FA33" s="275">
        <v>999999</v>
      </c>
      <c r="FB33" s="275">
        <v>999999</v>
      </c>
      <c r="FC33" s="275">
        <v>999999</v>
      </c>
      <c r="FD33" s="275">
        <v>999999</v>
      </c>
      <c r="FE33" s="275">
        <v>999999</v>
      </c>
      <c r="FF33" s="275">
        <v>999999</v>
      </c>
      <c r="FG33" s="275">
        <v>999999</v>
      </c>
      <c r="FH33" s="275">
        <v>999999</v>
      </c>
      <c r="FI33" s="275">
        <v>999999</v>
      </c>
      <c r="FJ33" s="275">
        <v>999999</v>
      </c>
      <c r="FK33" s="275">
        <v>999999</v>
      </c>
      <c r="FL33" s="275">
        <v>999999</v>
      </c>
      <c r="FM33" s="275">
        <v>999999</v>
      </c>
      <c r="FN33" s="275">
        <v>999999</v>
      </c>
      <c r="FO33" s="275">
        <v>999999</v>
      </c>
      <c r="FP33" s="275">
        <v>999999</v>
      </c>
      <c r="FQ33" s="275">
        <v>999999</v>
      </c>
      <c r="FR33" s="275">
        <v>999999</v>
      </c>
      <c r="FS33" s="275">
        <v>999999</v>
      </c>
      <c r="FT33" s="275">
        <v>999999</v>
      </c>
      <c r="FU33" s="275">
        <v>999999</v>
      </c>
      <c r="FV33" s="275">
        <v>999999</v>
      </c>
      <c r="FW33" s="275">
        <v>999999</v>
      </c>
      <c r="FX33" s="275">
        <v>999999</v>
      </c>
      <c r="FY33" s="275">
        <v>999999</v>
      </c>
      <c r="FZ33" s="275">
        <v>999999</v>
      </c>
      <c r="GA33" s="275">
        <v>999999</v>
      </c>
      <c r="GB33" s="275">
        <v>999999</v>
      </c>
      <c r="GC33" s="275">
        <v>999999</v>
      </c>
      <c r="GD33" s="275">
        <v>999999</v>
      </c>
      <c r="GE33" s="275">
        <v>999999</v>
      </c>
      <c r="GF33" s="275">
        <v>999999</v>
      </c>
      <c r="GG33" s="275">
        <v>999999</v>
      </c>
      <c r="GH33" s="275">
        <v>999999</v>
      </c>
      <c r="GI33" s="275">
        <v>999999</v>
      </c>
      <c r="GJ33" s="275">
        <v>999999</v>
      </c>
      <c r="GK33" s="275">
        <v>999999</v>
      </c>
      <c r="GL33" s="275">
        <v>999999</v>
      </c>
      <c r="GM33" s="275">
        <v>999999</v>
      </c>
      <c r="GN33" s="275">
        <v>999999</v>
      </c>
    </row>
    <row r="34" spans="1:196" ht="60" customHeight="1" x14ac:dyDescent="0.15">
      <c r="A34" s="218">
        <v>28</v>
      </c>
      <c r="B34" s="216" t="str" cm="1">
        <f t="array" aca="1" ref="B34" ca="1">IF(ISNUMBER(FIND(","&amp;A34&amp;",",INDIRECT("E"&amp;$B$2))),"yes","no")</f>
        <v>yes</v>
      </c>
      <c r="C34" s="205">
        <f t="shared" ca="1" si="3"/>
        <v>99999</v>
      </c>
      <c r="D34" s="204">
        <v>28</v>
      </c>
      <c r="E34" s="206" t="str">
        <f t="shared" ref="E34" si="172">IF(D34=0,"0,",CONCATENATE(E33,H33&amp;","))</f>
        <v>0,15,22,21,23,14,30,28,32,20,7,1,2,19,27,26,12,4,3,31,8,25,5,13,24,10,9,11,29,</v>
      </c>
      <c r="F34" s="207" t="str">
        <f t="shared" ref="F34" si="173">IF(D34=0,B31,IF(A34&lt;=$B$4,SUBSTITUTE(F33,","&amp;H33&amp;",",",",1),"Enter 0 (zero) in blue-filled cell "&amp;"H"&amp;ROW()&amp;" and STOP"))</f>
        <v>,6,16,17,18,</v>
      </c>
      <c r="G34" s="208">
        <v>1</v>
      </c>
      <c r="H34" s="276">
        <v>6</v>
      </c>
      <c r="I34" s="210">
        <f t="shared" ref="I34" ca="1" si="174">IF(ISNUMBER(G34),IF(D34=0,OFFSET(P34,0,H34),IF(N34=N33,OFFSET($O$5,MIN(H33,H34)+1,MAX(H33,H34)+1), OFFSET($P$6,0,H33)+OFFSET($P$6,0,H34)    )),"-")</f>
        <v>11.74</v>
      </c>
      <c r="J34" s="211">
        <f t="shared" ref="J34" ca="1" si="175">IF(D34=0,+I34,IF(ISNUMBER(J33+I34),+J33+I34,"-"))</f>
        <v>54</v>
      </c>
      <c r="K34" s="297" t="str">
        <f t="shared" ref="K34" si="176">IF(H33=H34,IF(LEN(F34)=1,"Enter 0 in cell "&amp;"H"&amp;ROW()&amp;" and STOP",IF(ROW()=$B$2,"Enter "&amp;MATCH(MIN($C$7:$C$55),$C$7:$C$55,0)&amp;" in cell "&amp;"H"&amp;ROW()&amp;". "&amp;"The min distance increment is "&amp;MIN($C$7:$C$55),"")),"")</f>
        <v/>
      </c>
      <c r="L34" s="286">
        <f ca="1">IF(ISNUMBER(D34)=FALSE,"",IF(D34=$B$4, 0,OFFSET('VRP Model'!$A$5,H34,0)  ))</f>
        <v>1.25</v>
      </c>
      <c r="M34" s="213">
        <f ca="1">IF(ISBLANK(H34),"",IF(ROW()&lt;&gt;6,   IF(M33+L34&lt;='VRP Model'!$L$2,M33+L34,L34),  L34)        )</f>
        <v>36.25</v>
      </c>
      <c r="N34" s="214">
        <f t="shared" ref="N34" ca="1" si="177">IF(G34=0,1,IF(ISNUMBER(D34),IF(M34&gt;=M33,N33,N33+1),""))</f>
        <v>1</v>
      </c>
      <c r="O34" s="222">
        <v>28</v>
      </c>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t="str">
        <f>'VRP Model'!AO34</f>
        <v>-</v>
      </c>
      <c r="AS34" s="282">
        <f>'VRP Model'!AP34</f>
        <v>19.04</v>
      </c>
      <c r="AT34" s="282">
        <f>'VRP Model'!AQ34</f>
        <v>0.73</v>
      </c>
      <c r="AU34" s="282">
        <f>'VRP Model'!AR34</f>
        <v>7.63</v>
      </c>
      <c r="AV34" s="291">
        <f>'VRP Model'!AS34</f>
        <v>3.55</v>
      </c>
      <c r="AW34" s="275">
        <v>999999</v>
      </c>
      <c r="AX34" s="275">
        <v>999999</v>
      </c>
      <c r="AY34" s="275">
        <v>999999</v>
      </c>
      <c r="AZ34" s="275">
        <v>999999</v>
      </c>
      <c r="BA34" s="275">
        <v>999999</v>
      </c>
      <c r="BB34" s="275">
        <v>999999</v>
      </c>
      <c r="BC34" s="275">
        <v>999999</v>
      </c>
      <c r="BD34" s="275">
        <v>999999</v>
      </c>
      <c r="BE34" s="275">
        <v>999999</v>
      </c>
      <c r="BF34" s="275">
        <v>999999</v>
      </c>
      <c r="BG34" s="275">
        <v>999999</v>
      </c>
      <c r="BH34" s="275">
        <v>999999</v>
      </c>
      <c r="BI34" s="275">
        <v>999999</v>
      </c>
      <c r="BJ34" s="275">
        <v>999999</v>
      </c>
      <c r="BK34" s="275">
        <v>999999</v>
      </c>
      <c r="BL34" s="275">
        <v>999999</v>
      </c>
      <c r="BM34" s="275">
        <v>999999</v>
      </c>
      <c r="BN34" s="275">
        <v>999999</v>
      </c>
      <c r="BO34" s="275">
        <v>999999</v>
      </c>
      <c r="BP34" s="275">
        <v>999999</v>
      </c>
      <c r="BQ34" s="275">
        <v>999999</v>
      </c>
      <c r="BR34" s="275">
        <v>999999</v>
      </c>
      <c r="BS34" s="275">
        <v>999999</v>
      </c>
      <c r="BT34" s="275">
        <v>999999</v>
      </c>
      <c r="BU34" s="275">
        <v>999999</v>
      </c>
      <c r="BV34" s="275">
        <v>999999</v>
      </c>
      <c r="BW34" s="275">
        <v>999999</v>
      </c>
      <c r="BX34" s="275">
        <v>999999</v>
      </c>
      <c r="BY34" s="275">
        <v>999999</v>
      </c>
      <c r="BZ34" s="275">
        <v>999999</v>
      </c>
      <c r="CA34" s="275">
        <v>999999</v>
      </c>
      <c r="CB34" s="275">
        <v>999999</v>
      </c>
      <c r="CC34" s="275">
        <v>999999</v>
      </c>
      <c r="CD34" s="275">
        <v>999999</v>
      </c>
      <c r="CE34" s="275">
        <v>999999</v>
      </c>
      <c r="CF34" s="275">
        <v>999999</v>
      </c>
      <c r="CG34" s="275">
        <v>999999</v>
      </c>
      <c r="CH34" s="275">
        <v>999999</v>
      </c>
      <c r="CI34" s="275">
        <v>999999</v>
      </c>
      <c r="CJ34" s="275">
        <v>999999</v>
      </c>
      <c r="CK34" s="275">
        <v>999999</v>
      </c>
      <c r="CL34" s="275">
        <v>999999</v>
      </c>
      <c r="CM34" s="275">
        <v>999999</v>
      </c>
      <c r="CN34" s="275">
        <v>999999</v>
      </c>
      <c r="CO34" s="275">
        <v>999999</v>
      </c>
      <c r="CP34" s="275">
        <v>999999</v>
      </c>
      <c r="CQ34" s="275">
        <v>999999</v>
      </c>
      <c r="CR34" s="275">
        <v>999999</v>
      </c>
      <c r="CS34" s="275">
        <v>999999</v>
      </c>
      <c r="CT34" s="275">
        <v>999999</v>
      </c>
      <c r="CU34" s="275">
        <v>999999</v>
      </c>
      <c r="CV34" s="275">
        <v>999999</v>
      </c>
      <c r="CW34" s="275">
        <v>999999</v>
      </c>
      <c r="CX34" s="275">
        <v>999999</v>
      </c>
      <c r="CY34" s="275">
        <v>999999</v>
      </c>
      <c r="CZ34" s="275">
        <v>999999</v>
      </c>
      <c r="DA34" s="275">
        <v>999999</v>
      </c>
      <c r="DB34" s="275">
        <v>999999</v>
      </c>
      <c r="DC34" s="275">
        <v>999999</v>
      </c>
      <c r="DD34" s="275">
        <v>999999</v>
      </c>
      <c r="DE34" s="275">
        <v>999999</v>
      </c>
      <c r="DF34" s="275">
        <v>999999</v>
      </c>
      <c r="DG34" s="275">
        <v>999999</v>
      </c>
      <c r="DH34" s="275">
        <v>999999</v>
      </c>
      <c r="DI34" s="275">
        <v>999999</v>
      </c>
      <c r="DJ34" s="275">
        <v>999999</v>
      </c>
      <c r="DK34" s="275">
        <v>999999</v>
      </c>
      <c r="DL34" s="275">
        <v>999999</v>
      </c>
      <c r="DM34" s="275">
        <v>999999</v>
      </c>
      <c r="DN34" s="275">
        <v>999999</v>
      </c>
      <c r="DO34" s="275">
        <v>999999</v>
      </c>
      <c r="DP34" s="275">
        <v>999999</v>
      </c>
      <c r="DQ34" s="275">
        <v>999999</v>
      </c>
      <c r="DR34" s="275">
        <v>999999</v>
      </c>
      <c r="DS34" s="275">
        <v>999999</v>
      </c>
      <c r="DT34" s="275">
        <v>999999</v>
      </c>
      <c r="DU34" s="275">
        <v>999999</v>
      </c>
      <c r="DV34" s="275">
        <v>999999</v>
      </c>
      <c r="DW34" s="275">
        <v>999999</v>
      </c>
      <c r="DX34" s="275">
        <v>999999</v>
      </c>
      <c r="DY34" s="275">
        <v>999999</v>
      </c>
      <c r="DZ34" s="275">
        <v>999999</v>
      </c>
      <c r="EA34" s="275">
        <v>999999</v>
      </c>
      <c r="EB34" s="275">
        <v>999999</v>
      </c>
      <c r="EC34" s="275">
        <v>999999</v>
      </c>
      <c r="ED34" s="275">
        <v>999999</v>
      </c>
      <c r="EE34" s="275">
        <v>999999</v>
      </c>
      <c r="EF34" s="275">
        <v>999999</v>
      </c>
      <c r="EG34" s="275">
        <v>999999</v>
      </c>
      <c r="EH34" s="275">
        <v>999999</v>
      </c>
      <c r="EI34" s="275">
        <v>999999</v>
      </c>
      <c r="EJ34" s="275">
        <v>999999</v>
      </c>
      <c r="EK34" s="275">
        <v>999999</v>
      </c>
      <c r="EL34" s="275">
        <v>999999</v>
      </c>
      <c r="EM34" s="275">
        <v>999999</v>
      </c>
      <c r="EN34" s="275">
        <v>999999</v>
      </c>
      <c r="EO34" s="275">
        <v>999999</v>
      </c>
      <c r="EP34" s="275">
        <v>999999</v>
      </c>
      <c r="EQ34" s="275">
        <v>999999</v>
      </c>
      <c r="ER34" s="275">
        <v>999999</v>
      </c>
      <c r="ES34" s="275">
        <v>999999</v>
      </c>
      <c r="ET34" s="275">
        <v>999999</v>
      </c>
      <c r="EU34" s="275">
        <v>999999</v>
      </c>
      <c r="EV34" s="275">
        <v>999999</v>
      </c>
      <c r="EW34" s="275">
        <v>999999</v>
      </c>
      <c r="EX34" s="275">
        <v>999999</v>
      </c>
      <c r="EY34" s="275">
        <v>999999</v>
      </c>
      <c r="EZ34" s="275">
        <v>999999</v>
      </c>
      <c r="FA34" s="275">
        <v>999999</v>
      </c>
      <c r="FB34" s="275">
        <v>999999</v>
      </c>
      <c r="FC34" s="275">
        <v>999999</v>
      </c>
      <c r="FD34" s="275">
        <v>999999</v>
      </c>
      <c r="FE34" s="275">
        <v>999999</v>
      </c>
      <c r="FF34" s="275">
        <v>999999</v>
      </c>
      <c r="FG34" s="275">
        <v>999999</v>
      </c>
      <c r="FH34" s="275">
        <v>999999</v>
      </c>
      <c r="FI34" s="275">
        <v>999999</v>
      </c>
      <c r="FJ34" s="275">
        <v>999999</v>
      </c>
      <c r="FK34" s="275">
        <v>999999</v>
      </c>
      <c r="FL34" s="275">
        <v>999999</v>
      </c>
      <c r="FM34" s="275">
        <v>999999</v>
      </c>
      <c r="FN34" s="275">
        <v>999999</v>
      </c>
      <c r="FO34" s="275">
        <v>999999</v>
      </c>
      <c r="FP34" s="275">
        <v>999999</v>
      </c>
      <c r="FQ34" s="275">
        <v>999999</v>
      </c>
      <c r="FR34" s="275">
        <v>999999</v>
      </c>
      <c r="FS34" s="275">
        <v>999999</v>
      </c>
      <c r="FT34" s="275">
        <v>999999</v>
      </c>
      <c r="FU34" s="275">
        <v>999999</v>
      </c>
      <c r="FV34" s="275">
        <v>999999</v>
      </c>
      <c r="FW34" s="275">
        <v>999999</v>
      </c>
      <c r="FX34" s="275">
        <v>999999</v>
      </c>
      <c r="FY34" s="275">
        <v>999999</v>
      </c>
      <c r="FZ34" s="275">
        <v>999999</v>
      </c>
      <c r="GA34" s="275">
        <v>999999</v>
      </c>
      <c r="GB34" s="275">
        <v>999999</v>
      </c>
      <c r="GC34" s="275">
        <v>999999</v>
      </c>
      <c r="GD34" s="275">
        <v>999999</v>
      </c>
      <c r="GE34" s="275">
        <v>999999</v>
      </c>
      <c r="GF34" s="275">
        <v>999999</v>
      </c>
      <c r="GG34" s="275">
        <v>999999</v>
      </c>
      <c r="GH34" s="275">
        <v>999999</v>
      </c>
      <c r="GI34" s="275">
        <v>999999</v>
      </c>
      <c r="GJ34" s="275">
        <v>999999</v>
      </c>
      <c r="GK34" s="275">
        <v>999999</v>
      </c>
      <c r="GL34" s="275">
        <v>999999</v>
      </c>
      <c r="GM34" s="275">
        <v>999999</v>
      </c>
      <c r="GN34" s="275">
        <v>999999</v>
      </c>
    </row>
    <row r="35" spans="1:196" ht="60" customHeight="1" x14ac:dyDescent="0.15">
      <c r="A35" s="218">
        <v>29</v>
      </c>
      <c r="B35" s="216" t="str" cm="1">
        <f t="array" aca="1" ref="B35" ca="1">IF(ISNUMBER(FIND(","&amp;A35&amp;",",INDIRECT("E"&amp;$B$2))),"yes","no")</f>
        <v>yes</v>
      </c>
      <c r="C35" s="205">
        <f t="shared" ca="1" si="3"/>
        <v>99999</v>
      </c>
      <c r="D35" s="204">
        <v>29</v>
      </c>
      <c r="E35" s="206" t="str">
        <f t="shared" ref="E35" si="178">IF(D35=0,"0,",CONCATENATE(E34,H34&amp;","))</f>
        <v>0,15,22,21,23,14,30,28,32,20,7,1,2,19,27,26,12,4,3,31,8,25,5,13,24,10,9,11,29,6,</v>
      </c>
      <c r="F35" s="207" t="str">
        <f t="shared" ref="F35" si="179">IF(D35=0,B32,IF(A35&lt;=$B$4,SUBSTITUTE(F34,","&amp;H34&amp;",",",",1),"Enter 0 (zero) in blue-filled cell "&amp;"H"&amp;ROW()&amp;" and STOP"))</f>
        <v>,16,17,18,</v>
      </c>
      <c r="G35" s="208">
        <v>1</v>
      </c>
      <c r="H35" s="276">
        <v>17</v>
      </c>
      <c r="I35" s="210">
        <f t="shared" ref="I35" ca="1" si="180">IF(ISNUMBER(G35),IF(D35=0,OFFSET(P35,0,H35),IF(N35=N34,OFFSET($O$5,MIN(H34,H35)+1,MAX(H34,H35)+1), OFFSET($P$6,0,H34)+OFFSET($P$6,0,H35)    )),"-")</f>
        <v>29.8</v>
      </c>
      <c r="J35" s="211">
        <f t="shared" ref="J35" ca="1" si="181">IF(D35=0,+I35,IF(ISNUMBER(J34+I35),+J34+I35,"-"))</f>
        <v>83.8</v>
      </c>
      <c r="K35" s="297" t="str">
        <f t="shared" ref="K35" si="182">IF(H34=H35,IF(LEN(F35)=1,"Enter 0 in cell "&amp;"H"&amp;ROW()&amp;" and STOP",IF(ROW()=$B$2,"Enter "&amp;MATCH(MIN($C$7:$C$55),$C$7:$C$55,0)&amp;" in cell "&amp;"H"&amp;ROW()&amp;". "&amp;"The min distance increment is "&amp;MIN($C$7:$C$55),"")),"")</f>
        <v/>
      </c>
      <c r="L35" s="286">
        <f ca="1">IF(ISNUMBER(D35)=FALSE,"",IF(D35=$B$4, 0,OFFSET('VRP Model'!$A$5,H35,0)  ))</f>
        <v>1.25</v>
      </c>
      <c r="M35" s="213">
        <f ca="1">IF(ISBLANK(H35),"",IF(ROW()&lt;&gt;6,   IF(M34+L35&lt;='VRP Model'!$L$2,M34+L35,L35),  L35)        )</f>
        <v>37.5</v>
      </c>
      <c r="N35" s="214">
        <f t="shared" ref="N35" ca="1" si="183">IF(G35=0,1,IF(ISNUMBER(D35),IF(M35&gt;=M34,N34,N34+1),""))</f>
        <v>1</v>
      </c>
      <c r="O35" s="222">
        <v>29</v>
      </c>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t="str">
        <f>'VRP Model'!AP35</f>
        <v>-</v>
      </c>
      <c r="AT35" s="282">
        <f>'VRP Model'!AQ35</f>
        <v>19.23</v>
      </c>
      <c r="AU35" s="282">
        <f>'VRP Model'!AR35</f>
        <v>10.23</v>
      </c>
      <c r="AV35" s="291">
        <f>'VRP Model'!AS35</f>
        <v>19.760000000000002</v>
      </c>
      <c r="AW35" s="275">
        <v>999999</v>
      </c>
      <c r="AX35" s="275">
        <v>999999</v>
      </c>
      <c r="AY35" s="275">
        <v>999999</v>
      </c>
      <c r="AZ35" s="275">
        <v>999999</v>
      </c>
      <c r="BA35" s="275">
        <v>999999</v>
      </c>
      <c r="BB35" s="275">
        <v>999999</v>
      </c>
      <c r="BC35" s="275">
        <v>999999</v>
      </c>
      <c r="BD35" s="275">
        <v>999999</v>
      </c>
      <c r="BE35" s="275">
        <v>999999</v>
      </c>
      <c r="BF35" s="275">
        <v>999999</v>
      </c>
      <c r="BG35" s="275">
        <v>999999</v>
      </c>
      <c r="BH35" s="275">
        <v>999999</v>
      </c>
      <c r="BI35" s="275">
        <v>999999</v>
      </c>
      <c r="BJ35" s="275">
        <v>999999</v>
      </c>
      <c r="BK35" s="275">
        <v>999999</v>
      </c>
      <c r="BL35" s="275">
        <v>999999</v>
      </c>
      <c r="BM35" s="275">
        <v>999999</v>
      </c>
      <c r="BN35" s="275">
        <v>999999</v>
      </c>
      <c r="BO35" s="275">
        <v>999999</v>
      </c>
      <c r="BP35" s="275">
        <v>999999</v>
      </c>
      <c r="BQ35" s="275">
        <v>999999</v>
      </c>
      <c r="BR35" s="275">
        <v>999999</v>
      </c>
      <c r="BS35" s="275">
        <v>999999</v>
      </c>
      <c r="BT35" s="275">
        <v>999999</v>
      </c>
      <c r="BU35" s="275">
        <v>999999</v>
      </c>
      <c r="BV35" s="275">
        <v>999999</v>
      </c>
      <c r="BW35" s="275">
        <v>999999</v>
      </c>
      <c r="BX35" s="275">
        <v>999999</v>
      </c>
      <c r="BY35" s="275">
        <v>999999</v>
      </c>
      <c r="BZ35" s="275">
        <v>999999</v>
      </c>
      <c r="CA35" s="275">
        <v>999999</v>
      </c>
      <c r="CB35" s="275">
        <v>999999</v>
      </c>
      <c r="CC35" s="275">
        <v>999999</v>
      </c>
      <c r="CD35" s="275">
        <v>999999</v>
      </c>
      <c r="CE35" s="275">
        <v>999999</v>
      </c>
      <c r="CF35" s="275">
        <v>999999</v>
      </c>
      <c r="CG35" s="275">
        <v>999999</v>
      </c>
      <c r="CH35" s="275">
        <v>999999</v>
      </c>
      <c r="CI35" s="275">
        <v>999999</v>
      </c>
      <c r="CJ35" s="275">
        <v>999999</v>
      </c>
      <c r="CK35" s="275">
        <v>999999</v>
      </c>
      <c r="CL35" s="275">
        <v>999999</v>
      </c>
      <c r="CM35" s="275">
        <v>999999</v>
      </c>
      <c r="CN35" s="275">
        <v>999999</v>
      </c>
      <c r="CO35" s="275">
        <v>999999</v>
      </c>
      <c r="CP35" s="275">
        <v>999999</v>
      </c>
      <c r="CQ35" s="275">
        <v>999999</v>
      </c>
      <c r="CR35" s="275">
        <v>999999</v>
      </c>
      <c r="CS35" s="275">
        <v>999999</v>
      </c>
      <c r="CT35" s="275">
        <v>999999</v>
      </c>
      <c r="CU35" s="275">
        <v>999999</v>
      </c>
      <c r="CV35" s="275">
        <v>999999</v>
      </c>
      <c r="CW35" s="275">
        <v>999999</v>
      </c>
      <c r="CX35" s="275">
        <v>999999</v>
      </c>
      <c r="CY35" s="275">
        <v>999999</v>
      </c>
      <c r="CZ35" s="275">
        <v>999999</v>
      </c>
      <c r="DA35" s="275">
        <v>999999</v>
      </c>
      <c r="DB35" s="275">
        <v>999999</v>
      </c>
      <c r="DC35" s="275">
        <v>999999</v>
      </c>
      <c r="DD35" s="275">
        <v>999999</v>
      </c>
      <c r="DE35" s="275">
        <v>999999</v>
      </c>
      <c r="DF35" s="275">
        <v>999999</v>
      </c>
      <c r="DG35" s="275">
        <v>999999</v>
      </c>
      <c r="DH35" s="275">
        <v>999999</v>
      </c>
      <c r="DI35" s="275">
        <v>999999</v>
      </c>
      <c r="DJ35" s="275">
        <v>999999</v>
      </c>
      <c r="DK35" s="275">
        <v>999999</v>
      </c>
      <c r="DL35" s="275">
        <v>999999</v>
      </c>
      <c r="DM35" s="275">
        <v>999999</v>
      </c>
      <c r="DN35" s="275">
        <v>999999</v>
      </c>
      <c r="DO35" s="275">
        <v>999999</v>
      </c>
      <c r="DP35" s="275">
        <v>999999</v>
      </c>
      <c r="DQ35" s="275">
        <v>999999</v>
      </c>
      <c r="DR35" s="275">
        <v>999999</v>
      </c>
      <c r="DS35" s="275">
        <v>999999</v>
      </c>
      <c r="DT35" s="275">
        <v>999999</v>
      </c>
      <c r="DU35" s="275">
        <v>999999</v>
      </c>
      <c r="DV35" s="275">
        <v>999999</v>
      </c>
      <c r="DW35" s="275">
        <v>999999</v>
      </c>
      <c r="DX35" s="275">
        <v>999999</v>
      </c>
      <c r="DY35" s="275">
        <v>999999</v>
      </c>
      <c r="DZ35" s="275">
        <v>999999</v>
      </c>
      <c r="EA35" s="275">
        <v>999999</v>
      </c>
      <c r="EB35" s="275">
        <v>999999</v>
      </c>
      <c r="EC35" s="275">
        <v>999999</v>
      </c>
      <c r="ED35" s="275">
        <v>999999</v>
      </c>
      <c r="EE35" s="275">
        <v>999999</v>
      </c>
      <c r="EF35" s="275">
        <v>999999</v>
      </c>
      <c r="EG35" s="275">
        <v>999999</v>
      </c>
      <c r="EH35" s="275">
        <v>999999</v>
      </c>
      <c r="EI35" s="275">
        <v>999999</v>
      </c>
      <c r="EJ35" s="275">
        <v>999999</v>
      </c>
      <c r="EK35" s="275">
        <v>999999</v>
      </c>
      <c r="EL35" s="275">
        <v>999999</v>
      </c>
      <c r="EM35" s="275">
        <v>999999</v>
      </c>
      <c r="EN35" s="275">
        <v>999999</v>
      </c>
      <c r="EO35" s="275">
        <v>999999</v>
      </c>
      <c r="EP35" s="275">
        <v>999999</v>
      </c>
      <c r="EQ35" s="275">
        <v>999999</v>
      </c>
      <c r="ER35" s="275">
        <v>999999</v>
      </c>
      <c r="ES35" s="275">
        <v>999999</v>
      </c>
      <c r="ET35" s="275">
        <v>999999</v>
      </c>
      <c r="EU35" s="275">
        <v>999999</v>
      </c>
      <c r="EV35" s="275">
        <v>999999</v>
      </c>
      <c r="EW35" s="275">
        <v>999999</v>
      </c>
      <c r="EX35" s="275">
        <v>999999</v>
      </c>
      <c r="EY35" s="275">
        <v>999999</v>
      </c>
      <c r="EZ35" s="275">
        <v>999999</v>
      </c>
      <c r="FA35" s="275">
        <v>999999</v>
      </c>
      <c r="FB35" s="275">
        <v>999999</v>
      </c>
      <c r="FC35" s="275">
        <v>999999</v>
      </c>
      <c r="FD35" s="275">
        <v>999999</v>
      </c>
      <c r="FE35" s="275">
        <v>999999</v>
      </c>
      <c r="FF35" s="275">
        <v>999999</v>
      </c>
      <c r="FG35" s="275">
        <v>999999</v>
      </c>
      <c r="FH35" s="275">
        <v>999999</v>
      </c>
      <c r="FI35" s="275">
        <v>999999</v>
      </c>
      <c r="FJ35" s="275">
        <v>999999</v>
      </c>
      <c r="FK35" s="275">
        <v>999999</v>
      </c>
      <c r="FL35" s="275">
        <v>999999</v>
      </c>
      <c r="FM35" s="275">
        <v>999999</v>
      </c>
      <c r="FN35" s="275">
        <v>999999</v>
      </c>
      <c r="FO35" s="275">
        <v>999999</v>
      </c>
      <c r="FP35" s="275">
        <v>999999</v>
      </c>
      <c r="FQ35" s="275">
        <v>999999</v>
      </c>
      <c r="FR35" s="275">
        <v>999999</v>
      </c>
      <c r="FS35" s="275">
        <v>999999</v>
      </c>
      <c r="FT35" s="275">
        <v>999999</v>
      </c>
      <c r="FU35" s="275">
        <v>999999</v>
      </c>
      <c r="FV35" s="275">
        <v>999999</v>
      </c>
      <c r="FW35" s="275">
        <v>999999</v>
      </c>
      <c r="FX35" s="275">
        <v>999999</v>
      </c>
      <c r="FY35" s="275">
        <v>999999</v>
      </c>
      <c r="FZ35" s="275">
        <v>999999</v>
      </c>
      <c r="GA35" s="275">
        <v>999999</v>
      </c>
      <c r="GB35" s="275">
        <v>999999</v>
      </c>
      <c r="GC35" s="275">
        <v>999999</v>
      </c>
      <c r="GD35" s="275">
        <v>999999</v>
      </c>
      <c r="GE35" s="275">
        <v>999999</v>
      </c>
      <c r="GF35" s="275">
        <v>999999</v>
      </c>
      <c r="GG35" s="275">
        <v>999999</v>
      </c>
      <c r="GH35" s="275">
        <v>999999</v>
      </c>
      <c r="GI35" s="275">
        <v>999999</v>
      </c>
      <c r="GJ35" s="275">
        <v>999999</v>
      </c>
      <c r="GK35" s="275">
        <v>999999</v>
      </c>
      <c r="GL35" s="275">
        <v>999999</v>
      </c>
      <c r="GM35" s="275">
        <v>999999</v>
      </c>
      <c r="GN35" s="275">
        <v>999999</v>
      </c>
    </row>
    <row r="36" spans="1:196" ht="60" customHeight="1" x14ac:dyDescent="0.15">
      <c r="A36" s="218">
        <v>30</v>
      </c>
      <c r="B36" s="216" t="str" cm="1">
        <f t="array" aca="1" ref="B36" ca="1">IF(ISNUMBER(FIND(","&amp;A36&amp;",",INDIRECT("E"&amp;$B$2))),"yes","no")</f>
        <v>yes</v>
      </c>
      <c r="C36" s="205">
        <f t="shared" ca="1" si="3"/>
        <v>99999</v>
      </c>
      <c r="D36" s="204">
        <v>30</v>
      </c>
      <c r="E36" s="206" t="str">
        <f t="shared" ref="E36" si="184">IF(D36=0,"0,",CONCATENATE(E35,H35&amp;","))</f>
        <v>0,15,22,21,23,14,30,28,32,20,7,1,2,19,27,26,12,4,3,31,8,25,5,13,24,10,9,11,29,6,17,</v>
      </c>
      <c r="F36" s="207" t="str">
        <f t="shared" ref="F36" si="185">IF(D36=0,B33,IF(A36&lt;=$B$4,SUBSTITUTE(F35,","&amp;H35&amp;",",",",1),"Enter 0 (zero) in blue-filled cell "&amp;"H"&amp;ROW()&amp;" and STOP"))</f>
        <v>,16,18,</v>
      </c>
      <c r="G36" s="208">
        <v>1</v>
      </c>
      <c r="H36" s="276">
        <v>16</v>
      </c>
      <c r="I36" s="210">
        <f t="shared" ref="I36" ca="1" si="186">IF(ISNUMBER(G36),IF(D36=0,OFFSET(P36,0,H36),IF(N36=N35,OFFSET($O$5,MIN(H35,H36)+1,MAX(H35,H36)+1), OFFSET($P$6,0,H35)+OFFSET($P$6,0,H36)    )),"-")</f>
        <v>2.81</v>
      </c>
      <c r="J36" s="211">
        <f t="shared" ref="J36" ca="1" si="187">IF(D36=0,+I36,IF(ISNUMBER(J35+I36),+J35+I36,"-"))</f>
        <v>86.61</v>
      </c>
      <c r="K36" s="297" t="str">
        <f t="shared" ref="K36" si="188">IF(H35=H36,IF(LEN(F36)=1,"Enter 0 in cell "&amp;"H"&amp;ROW()&amp;" and STOP",IF(ROW()=$B$2,"Enter "&amp;MATCH(MIN($C$7:$C$55),$C$7:$C$55,0)&amp;" in cell "&amp;"H"&amp;ROW()&amp;". "&amp;"The min distance increment is "&amp;MIN($C$7:$C$55),"")),"")</f>
        <v/>
      </c>
      <c r="L36" s="286">
        <f ca="1">IF(ISNUMBER(D36)=FALSE,"",IF(D36=$B$4, 0,OFFSET('VRP Model'!$A$5,H36,0)  ))</f>
        <v>1.25</v>
      </c>
      <c r="M36" s="213">
        <f ca="1">IF(ISBLANK(H36),"",IF(ROW()&lt;&gt;6,   IF(M35+L36&lt;='VRP Model'!$L$2,M35+L36,L36),  L36)        )</f>
        <v>38.75</v>
      </c>
      <c r="N36" s="214">
        <f t="shared" ref="N36" ca="1" si="189">IF(G36=0,1,IF(ISNUMBER(D36),IF(M36&gt;=M35,N35,N35+1),""))</f>
        <v>1</v>
      </c>
      <c r="O36" s="222">
        <v>30</v>
      </c>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t="str">
        <f>'VRP Model'!AQ36</f>
        <v>-</v>
      </c>
      <c r="AU36" s="282">
        <f>'VRP Model'!AR36</f>
        <v>7.44</v>
      </c>
      <c r="AV36" s="291">
        <f>'VRP Model'!AS36</f>
        <v>2.92</v>
      </c>
      <c r="AW36" s="275">
        <v>999999</v>
      </c>
      <c r="AX36" s="275">
        <v>999999</v>
      </c>
      <c r="AY36" s="275">
        <v>999999</v>
      </c>
      <c r="AZ36" s="275">
        <v>999999</v>
      </c>
      <c r="BA36" s="275">
        <v>999999</v>
      </c>
      <c r="BB36" s="275">
        <v>999999</v>
      </c>
      <c r="BC36" s="275">
        <v>999999</v>
      </c>
      <c r="BD36" s="275">
        <v>999999</v>
      </c>
      <c r="BE36" s="275">
        <v>999999</v>
      </c>
      <c r="BF36" s="275">
        <v>999999</v>
      </c>
      <c r="BG36" s="275">
        <v>999999</v>
      </c>
      <c r="BH36" s="275">
        <v>999999</v>
      </c>
      <c r="BI36" s="275">
        <v>999999</v>
      </c>
      <c r="BJ36" s="275">
        <v>999999</v>
      </c>
      <c r="BK36" s="275">
        <v>999999</v>
      </c>
      <c r="BL36" s="275">
        <v>999999</v>
      </c>
      <c r="BM36" s="275">
        <v>999999</v>
      </c>
      <c r="BN36" s="275">
        <v>999999</v>
      </c>
      <c r="BO36" s="275">
        <v>999999</v>
      </c>
      <c r="BP36" s="275">
        <v>999999</v>
      </c>
      <c r="BQ36" s="275">
        <v>999999</v>
      </c>
      <c r="BR36" s="275">
        <v>999999</v>
      </c>
      <c r="BS36" s="275">
        <v>999999</v>
      </c>
      <c r="BT36" s="275">
        <v>999999</v>
      </c>
      <c r="BU36" s="275">
        <v>999999</v>
      </c>
      <c r="BV36" s="275">
        <v>999999</v>
      </c>
      <c r="BW36" s="275">
        <v>999999</v>
      </c>
      <c r="BX36" s="275">
        <v>999999</v>
      </c>
      <c r="BY36" s="275">
        <v>999999</v>
      </c>
      <c r="BZ36" s="275">
        <v>999999</v>
      </c>
      <c r="CA36" s="275">
        <v>999999</v>
      </c>
      <c r="CB36" s="275">
        <v>999999</v>
      </c>
      <c r="CC36" s="275">
        <v>999999</v>
      </c>
      <c r="CD36" s="275">
        <v>999999</v>
      </c>
      <c r="CE36" s="275">
        <v>999999</v>
      </c>
      <c r="CF36" s="275">
        <v>999999</v>
      </c>
      <c r="CG36" s="275">
        <v>999999</v>
      </c>
      <c r="CH36" s="275">
        <v>999999</v>
      </c>
      <c r="CI36" s="275">
        <v>999999</v>
      </c>
      <c r="CJ36" s="275">
        <v>999999</v>
      </c>
      <c r="CK36" s="275">
        <v>999999</v>
      </c>
      <c r="CL36" s="275">
        <v>999999</v>
      </c>
      <c r="CM36" s="275">
        <v>999999</v>
      </c>
      <c r="CN36" s="275">
        <v>999999</v>
      </c>
      <c r="CO36" s="275">
        <v>999999</v>
      </c>
      <c r="CP36" s="275">
        <v>999999</v>
      </c>
      <c r="CQ36" s="275">
        <v>999999</v>
      </c>
      <c r="CR36" s="275">
        <v>999999</v>
      </c>
      <c r="CS36" s="275">
        <v>999999</v>
      </c>
      <c r="CT36" s="275">
        <v>999999</v>
      </c>
      <c r="CU36" s="275">
        <v>999999</v>
      </c>
      <c r="CV36" s="275">
        <v>999999</v>
      </c>
      <c r="CW36" s="275">
        <v>999999</v>
      </c>
      <c r="CX36" s="275">
        <v>999999</v>
      </c>
      <c r="CY36" s="275">
        <v>999999</v>
      </c>
      <c r="CZ36" s="275">
        <v>999999</v>
      </c>
      <c r="DA36" s="275">
        <v>999999</v>
      </c>
      <c r="DB36" s="275">
        <v>999999</v>
      </c>
      <c r="DC36" s="275">
        <v>999999</v>
      </c>
      <c r="DD36" s="275">
        <v>999999</v>
      </c>
      <c r="DE36" s="275">
        <v>999999</v>
      </c>
      <c r="DF36" s="275">
        <v>999999</v>
      </c>
      <c r="DG36" s="275">
        <v>999999</v>
      </c>
      <c r="DH36" s="275">
        <v>999999</v>
      </c>
      <c r="DI36" s="275">
        <v>999999</v>
      </c>
      <c r="DJ36" s="275">
        <v>999999</v>
      </c>
      <c r="DK36" s="275">
        <v>999999</v>
      </c>
      <c r="DL36" s="275">
        <v>999999</v>
      </c>
      <c r="DM36" s="275">
        <v>999999</v>
      </c>
      <c r="DN36" s="275">
        <v>999999</v>
      </c>
      <c r="DO36" s="275">
        <v>999999</v>
      </c>
      <c r="DP36" s="275">
        <v>999999</v>
      </c>
      <c r="DQ36" s="275">
        <v>999999</v>
      </c>
      <c r="DR36" s="275">
        <v>999999</v>
      </c>
      <c r="DS36" s="275">
        <v>999999</v>
      </c>
      <c r="DT36" s="275">
        <v>999999</v>
      </c>
      <c r="DU36" s="275">
        <v>999999</v>
      </c>
      <c r="DV36" s="275">
        <v>999999</v>
      </c>
      <c r="DW36" s="275">
        <v>999999</v>
      </c>
      <c r="DX36" s="275">
        <v>999999</v>
      </c>
      <c r="DY36" s="275">
        <v>999999</v>
      </c>
      <c r="DZ36" s="275">
        <v>999999</v>
      </c>
      <c r="EA36" s="275">
        <v>999999</v>
      </c>
      <c r="EB36" s="275">
        <v>999999</v>
      </c>
      <c r="EC36" s="275">
        <v>999999</v>
      </c>
      <c r="ED36" s="275">
        <v>999999</v>
      </c>
      <c r="EE36" s="275">
        <v>999999</v>
      </c>
      <c r="EF36" s="275">
        <v>999999</v>
      </c>
      <c r="EG36" s="275">
        <v>999999</v>
      </c>
      <c r="EH36" s="275">
        <v>999999</v>
      </c>
      <c r="EI36" s="275">
        <v>999999</v>
      </c>
      <c r="EJ36" s="275">
        <v>999999</v>
      </c>
      <c r="EK36" s="275">
        <v>999999</v>
      </c>
      <c r="EL36" s="275">
        <v>999999</v>
      </c>
      <c r="EM36" s="275">
        <v>999999</v>
      </c>
      <c r="EN36" s="275">
        <v>999999</v>
      </c>
      <c r="EO36" s="275">
        <v>999999</v>
      </c>
      <c r="EP36" s="275">
        <v>999999</v>
      </c>
      <c r="EQ36" s="275">
        <v>999999</v>
      </c>
      <c r="ER36" s="275">
        <v>999999</v>
      </c>
      <c r="ES36" s="275">
        <v>999999</v>
      </c>
      <c r="ET36" s="275">
        <v>999999</v>
      </c>
      <c r="EU36" s="275">
        <v>999999</v>
      </c>
      <c r="EV36" s="275">
        <v>999999</v>
      </c>
      <c r="EW36" s="275">
        <v>999999</v>
      </c>
      <c r="EX36" s="275">
        <v>999999</v>
      </c>
      <c r="EY36" s="275">
        <v>999999</v>
      </c>
      <c r="EZ36" s="275">
        <v>999999</v>
      </c>
      <c r="FA36" s="275">
        <v>999999</v>
      </c>
      <c r="FB36" s="275">
        <v>999999</v>
      </c>
      <c r="FC36" s="275">
        <v>999999</v>
      </c>
      <c r="FD36" s="275">
        <v>999999</v>
      </c>
      <c r="FE36" s="275">
        <v>999999</v>
      </c>
      <c r="FF36" s="275">
        <v>999999</v>
      </c>
      <c r="FG36" s="275">
        <v>999999</v>
      </c>
      <c r="FH36" s="275">
        <v>999999</v>
      </c>
      <c r="FI36" s="275">
        <v>999999</v>
      </c>
      <c r="FJ36" s="275">
        <v>999999</v>
      </c>
      <c r="FK36" s="275">
        <v>999999</v>
      </c>
      <c r="FL36" s="275">
        <v>999999</v>
      </c>
      <c r="FM36" s="275">
        <v>999999</v>
      </c>
      <c r="FN36" s="275">
        <v>999999</v>
      </c>
      <c r="FO36" s="275">
        <v>999999</v>
      </c>
      <c r="FP36" s="275">
        <v>999999</v>
      </c>
      <c r="FQ36" s="275">
        <v>999999</v>
      </c>
      <c r="FR36" s="275">
        <v>999999</v>
      </c>
      <c r="FS36" s="275">
        <v>999999</v>
      </c>
      <c r="FT36" s="275">
        <v>999999</v>
      </c>
      <c r="FU36" s="275">
        <v>999999</v>
      </c>
      <c r="FV36" s="275">
        <v>999999</v>
      </c>
      <c r="FW36" s="275">
        <v>999999</v>
      </c>
      <c r="FX36" s="275">
        <v>999999</v>
      </c>
      <c r="FY36" s="275">
        <v>999999</v>
      </c>
      <c r="FZ36" s="275">
        <v>999999</v>
      </c>
      <c r="GA36" s="275">
        <v>999999</v>
      </c>
      <c r="GB36" s="275">
        <v>999999</v>
      </c>
      <c r="GC36" s="275">
        <v>999999</v>
      </c>
      <c r="GD36" s="275">
        <v>999999</v>
      </c>
      <c r="GE36" s="275">
        <v>999999</v>
      </c>
      <c r="GF36" s="275">
        <v>999999</v>
      </c>
      <c r="GG36" s="275">
        <v>999999</v>
      </c>
      <c r="GH36" s="275">
        <v>999999</v>
      </c>
      <c r="GI36" s="275">
        <v>999999</v>
      </c>
      <c r="GJ36" s="275">
        <v>999999</v>
      </c>
      <c r="GK36" s="275">
        <v>999999</v>
      </c>
      <c r="GL36" s="275">
        <v>999999</v>
      </c>
      <c r="GM36" s="275">
        <v>999999</v>
      </c>
      <c r="GN36" s="275">
        <v>999999</v>
      </c>
    </row>
    <row r="37" spans="1:196" ht="60" customHeight="1" x14ac:dyDescent="0.15">
      <c r="A37" s="218">
        <v>31</v>
      </c>
      <c r="B37" s="216" t="str" cm="1">
        <f t="array" aca="1" ref="B37" ca="1">IF(ISNUMBER(FIND(","&amp;A37&amp;",",INDIRECT("E"&amp;$B$2))),"yes","no")</f>
        <v>yes</v>
      </c>
      <c r="C37" s="205">
        <f t="shared" ca="1" si="3"/>
        <v>99999</v>
      </c>
      <c r="D37" s="204">
        <v>31</v>
      </c>
      <c r="E37" s="206" t="str">
        <f t="shared" ref="E37" si="190">IF(D37=0,"0,",CONCATENATE(E36,H36&amp;","))</f>
        <v>0,15,22,21,23,14,30,28,32,20,7,1,2,19,27,26,12,4,3,31,8,25,5,13,24,10,9,11,29,6,17,16,</v>
      </c>
      <c r="F37" s="207" t="str">
        <f t="shared" ref="F37" si="191">IF(D37=0,B34,IF(A37&lt;=$B$4,SUBSTITUTE(F36,","&amp;H36&amp;",",",",1),"Enter 0 (zero) in blue-filled cell "&amp;"H"&amp;ROW()&amp;" and STOP"))</f>
        <v>,18,</v>
      </c>
      <c r="G37" s="208">
        <v>1</v>
      </c>
      <c r="H37" s="276">
        <v>18</v>
      </c>
      <c r="I37" s="210">
        <f t="shared" ref="I37" ca="1" si="192">IF(ISNUMBER(G37),IF(D37=0,OFFSET(P37,0,H37),IF(N37=N36,OFFSET($O$5,MIN(H36,H37)+1,MAX(H36,H37)+1), OFFSET($P$6,0,H36)+OFFSET($P$6,0,H37)    )),"-")</f>
        <v>6.04</v>
      </c>
      <c r="J37" s="211">
        <f t="shared" ref="J37" ca="1" si="193">IF(D37=0,+I37,IF(ISNUMBER(J36+I37),+J36+I37,"-"))</f>
        <v>92.65</v>
      </c>
      <c r="K37" s="297" t="str">
        <f t="shared" ref="K37" si="194">IF(H36=H37,IF(LEN(F37)=1,"Enter 0 in cell "&amp;"H"&amp;ROW()&amp;" and STOP",IF(ROW()=$B$2,"Enter "&amp;MATCH(MIN($C$7:$C$55),$C$7:$C$55,0)&amp;" in cell "&amp;"H"&amp;ROW()&amp;". "&amp;"The min distance increment is "&amp;MIN($C$7:$C$55),"")),"")</f>
        <v/>
      </c>
      <c r="L37" s="286">
        <f ca="1">IF(ISNUMBER(D37)=FALSE,"",IF(D37=$B$4, 0,OFFSET('VRP Model'!$A$5,H37,0)  ))</f>
        <v>1.25</v>
      </c>
      <c r="M37" s="213">
        <f ca="1">IF(ISBLANK(H37),"",IF(ROW()&lt;&gt;6,   IF(M36+L37&lt;='VRP Model'!$L$2,M36+L37,L37),  L37)        )</f>
        <v>40</v>
      </c>
      <c r="N37" s="214">
        <f t="shared" ref="N37" ca="1" si="195">IF(G37=0,1,IF(ISNUMBER(D37),IF(M37&gt;=M36,N36,N36+1),""))</f>
        <v>1</v>
      </c>
      <c r="O37" s="222">
        <v>31</v>
      </c>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139"/>
      <c r="AQ37" s="139"/>
      <c r="AR37" s="139"/>
      <c r="AS37" s="139"/>
      <c r="AT37" s="139"/>
      <c r="AU37" s="139" t="str">
        <f>'VRP Model'!AR37</f>
        <v>-</v>
      </c>
      <c r="AV37" s="291">
        <f>'VRP Model'!AS37</f>
        <v>6.99</v>
      </c>
      <c r="AW37" s="275">
        <v>999999</v>
      </c>
      <c r="AX37" s="275">
        <v>999999</v>
      </c>
      <c r="AY37" s="275">
        <v>999999</v>
      </c>
      <c r="AZ37" s="275">
        <v>999999</v>
      </c>
      <c r="BA37" s="275">
        <v>999999</v>
      </c>
      <c r="BB37" s="275">
        <v>999999</v>
      </c>
      <c r="BC37" s="275">
        <v>999999</v>
      </c>
      <c r="BD37" s="275">
        <v>999999</v>
      </c>
      <c r="BE37" s="275">
        <v>999999</v>
      </c>
      <c r="BF37" s="275">
        <v>999999</v>
      </c>
      <c r="BG37" s="275">
        <v>999999</v>
      </c>
      <c r="BH37" s="275">
        <v>999999</v>
      </c>
      <c r="BI37" s="275">
        <v>999999</v>
      </c>
      <c r="BJ37" s="275">
        <v>999999</v>
      </c>
      <c r="BK37" s="275">
        <v>999999</v>
      </c>
      <c r="BL37" s="275">
        <v>999999</v>
      </c>
      <c r="BM37" s="275">
        <v>999999</v>
      </c>
      <c r="BN37" s="275">
        <v>999999</v>
      </c>
      <c r="BO37" s="275">
        <v>999999</v>
      </c>
      <c r="BP37" s="275">
        <v>999999</v>
      </c>
      <c r="BQ37" s="275">
        <v>999999</v>
      </c>
      <c r="BR37" s="275">
        <v>999999</v>
      </c>
      <c r="BS37" s="275">
        <v>999999</v>
      </c>
      <c r="BT37" s="275">
        <v>999999</v>
      </c>
      <c r="BU37" s="275">
        <v>999999</v>
      </c>
      <c r="BV37" s="275">
        <v>999999</v>
      </c>
      <c r="BW37" s="275">
        <v>999999</v>
      </c>
      <c r="BX37" s="275">
        <v>999999</v>
      </c>
      <c r="BY37" s="275">
        <v>999999</v>
      </c>
      <c r="BZ37" s="275">
        <v>999999</v>
      </c>
      <c r="CA37" s="275">
        <v>999999</v>
      </c>
      <c r="CB37" s="275">
        <v>999999</v>
      </c>
      <c r="CC37" s="275">
        <v>999999</v>
      </c>
      <c r="CD37" s="275">
        <v>999999</v>
      </c>
      <c r="CE37" s="275">
        <v>999999</v>
      </c>
      <c r="CF37" s="275">
        <v>999999</v>
      </c>
      <c r="CG37" s="275">
        <v>999999</v>
      </c>
      <c r="CH37" s="275">
        <v>999999</v>
      </c>
      <c r="CI37" s="275">
        <v>999999</v>
      </c>
      <c r="CJ37" s="275">
        <v>999999</v>
      </c>
      <c r="CK37" s="275">
        <v>999999</v>
      </c>
      <c r="CL37" s="275">
        <v>999999</v>
      </c>
      <c r="CM37" s="275">
        <v>999999</v>
      </c>
      <c r="CN37" s="275">
        <v>999999</v>
      </c>
      <c r="CO37" s="275">
        <v>999999</v>
      </c>
      <c r="CP37" s="275">
        <v>999999</v>
      </c>
      <c r="CQ37" s="275">
        <v>999999</v>
      </c>
      <c r="CR37" s="275">
        <v>999999</v>
      </c>
      <c r="CS37" s="275">
        <v>999999</v>
      </c>
      <c r="CT37" s="275">
        <v>999999</v>
      </c>
      <c r="CU37" s="275">
        <v>999999</v>
      </c>
      <c r="CV37" s="275">
        <v>999999</v>
      </c>
      <c r="CW37" s="275">
        <v>999999</v>
      </c>
      <c r="CX37" s="275">
        <v>999999</v>
      </c>
      <c r="CY37" s="275">
        <v>999999</v>
      </c>
      <c r="CZ37" s="275">
        <v>999999</v>
      </c>
      <c r="DA37" s="275">
        <v>999999</v>
      </c>
      <c r="DB37" s="275">
        <v>999999</v>
      </c>
      <c r="DC37" s="275">
        <v>999999</v>
      </c>
      <c r="DD37" s="275">
        <v>999999</v>
      </c>
      <c r="DE37" s="275">
        <v>999999</v>
      </c>
      <c r="DF37" s="275">
        <v>999999</v>
      </c>
      <c r="DG37" s="275">
        <v>999999</v>
      </c>
      <c r="DH37" s="275">
        <v>999999</v>
      </c>
      <c r="DI37" s="275">
        <v>999999</v>
      </c>
      <c r="DJ37" s="275">
        <v>999999</v>
      </c>
      <c r="DK37" s="275">
        <v>999999</v>
      </c>
      <c r="DL37" s="275">
        <v>999999</v>
      </c>
      <c r="DM37" s="275">
        <v>999999</v>
      </c>
      <c r="DN37" s="275">
        <v>999999</v>
      </c>
      <c r="DO37" s="275">
        <v>999999</v>
      </c>
      <c r="DP37" s="275">
        <v>999999</v>
      </c>
      <c r="DQ37" s="275">
        <v>999999</v>
      </c>
      <c r="DR37" s="275">
        <v>999999</v>
      </c>
      <c r="DS37" s="275">
        <v>999999</v>
      </c>
      <c r="DT37" s="275">
        <v>999999</v>
      </c>
      <c r="DU37" s="275">
        <v>999999</v>
      </c>
      <c r="DV37" s="275">
        <v>999999</v>
      </c>
      <c r="DW37" s="275">
        <v>999999</v>
      </c>
      <c r="DX37" s="275">
        <v>999999</v>
      </c>
      <c r="DY37" s="275">
        <v>999999</v>
      </c>
      <c r="DZ37" s="275">
        <v>999999</v>
      </c>
      <c r="EA37" s="275">
        <v>999999</v>
      </c>
      <c r="EB37" s="275">
        <v>999999</v>
      </c>
      <c r="EC37" s="275">
        <v>999999</v>
      </c>
      <c r="ED37" s="275">
        <v>999999</v>
      </c>
      <c r="EE37" s="275">
        <v>999999</v>
      </c>
      <c r="EF37" s="275">
        <v>999999</v>
      </c>
      <c r="EG37" s="275">
        <v>999999</v>
      </c>
      <c r="EH37" s="275">
        <v>999999</v>
      </c>
      <c r="EI37" s="275">
        <v>999999</v>
      </c>
      <c r="EJ37" s="275">
        <v>999999</v>
      </c>
      <c r="EK37" s="275">
        <v>999999</v>
      </c>
      <c r="EL37" s="275">
        <v>999999</v>
      </c>
      <c r="EM37" s="275">
        <v>999999</v>
      </c>
      <c r="EN37" s="275">
        <v>999999</v>
      </c>
      <c r="EO37" s="275">
        <v>999999</v>
      </c>
      <c r="EP37" s="275">
        <v>999999</v>
      </c>
      <c r="EQ37" s="275">
        <v>999999</v>
      </c>
      <c r="ER37" s="275">
        <v>999999</v>
      </c>
      <c r="ES37" s="275">
        <v>999999</v>
      </c>
      <c r="ET37" s="275">
        <v>999999</v>
      </c>
      <c r="EU37" s="275">
        <v>999999</v>
      </c>
      <c r="EV37" s="275">
        <v>999999</v>
      </c>
      <c r="EW37" s="275">
        <v>999999</v>
      </c>
      <c r="EX37" s="275">
        <v>999999</v>
      </c>
      <c r="EY37" s="275">
        <v>999999</v>
      </c>
      <c r="EZ37" s="275">
        <v>999999</v>
      </c>
      <c r="FA37" s="275">
        <v>999999</v>
      </c>
      <c r="FB37" s="275">
        <v>999999</v>
      </c>
      <c r="FC37" s="275">
        <v>999999</v>
      </c>
      <c r="FD37" s="275">
        <v>999999</v>
      </c>
      <c r="FE37" s="275">
        <v>999999</v>
      </c>
      <c r="FF37" s="275">
        <v>999999</v>
      </c>
      <c r="FG37" s="275">
        <v>999999</v>
      </c>
      <c r="FH37" s="275">
        <v>999999</v>
      </c>
      <c r="FI37" s="275">
        <v>999999</v>
      </c>
      <c r="FJ37" s="275">
        <v>999999</v>
      </c>
      <c r="FK37" s="275">
        <v>999999</v>
      </c>
      <c r="FL37" s="275">
        <v>999999</v>
      </c>
      <c r="FM37" s="275">
        <v>999999</v>
      </c>
      <c r="FN37" s="275">
        <v>999999</v>
      </c>
      <c r="FO37" s="275">
        <v>999999</v>
      </c>
      <c r="FP37" s="275">
        <v>999999</v>
      </c>
      <c r="FQ37" s="275">
        <v>999999</v>
      </c>
      <c r="FR37" s="275">
        <v>999999</v>
      </c>
      <c r="FS37" s="275">
        <v>999999</v>
      </c>
      <c r="FT37" s="275">
        <v>999999</v>
      </c>
      <c r="FU37" s="275">
        <v>999999</v>
      </c>
      <c r="FV37" s="275">
        <v>999999</v>
      </c>
      <c r="FW37" s="275">
        <v>999999</v>
      </c>
      <c r="FX37" s="275">
        <v>999999</v>
      </c>
      <c r="FY37" s="275">
        <v>999999</v>
      </c>
      <c r="FZ37" s="275">
        <v>999999</v>
      </c>
      <c r="GA37" s="275">
        <v>999999</v>
      </c>
      <c r="GB37" s="275">
        <v>999999</v>
      </c>
      <c r="GC37" s="275">
        <v>999999</v>
      </c>
      <c r="GD37" s="275">
        <v>999999</v>
      </c>
      <c r="GE37" s="275">
        <v>999999</v>
      </c>
      <c r="GF37" s="275">
        <v>999999</v>
      </c>
      <c r="GG37" s="275">
        <v>999999</v>
      </c>
      <c r="GH37" s="275">
        <v>999999</v>
      </c>
      <c r="GI37" s="275">
        <v>999999</v>
      </c>
      <c r="GJ37" s="275">
        <v>999999</v>
      </c>
      <c r="GK37" s="275">
        <v>999999</v>
      </c>
      <c r="GL37" s="275">
        <v>999999</v>
      </c>
      <c r="GM37" s="275">
        <v>999999</v>
      </c>
      <c r="GN37" s="275">
        <v>999999</v>
      </c>
    </row>
    <row r="38" spans="1:196" ht="60" customHeight="1" x14ac:dyDescent="0.15">
      <c r="A38" s="218">
        <v>32</v>
      </c>
      <c r="B38" s="216" t="str" cm="1">
        <f t="array" aca="1" ref="B38" ca="1">IF(ISNUMBER(FIND(","&amp;A38&amp;",",INDIRECT("E"&amp;$B$2))),"yes","no")</f>
        <v>yes</v>
      </c>
      <c r="C38" s="205">
        <f t="shared" ref="C38:C55" ca="1" si="196">IF(B38="yes",99999,OFFSET($O$5,MIN(INDIRECT("h"&amp;$B$2),A38)+1,MAX(INDIRECT("h"&amp;$B$2),A38)+1))</f>
        <v>99999</v>
      </c>
      <c r="D38" s="204">
        <v>32</v>
      </c>
      <c r="E38" s="206" t="str">
        <f t="shared" ref="E38" si="197">IF(D38=0,"0,",CONCATENATE(E37,H37&amp;","))</f>
        <v>0,15,22,21,23,14,30,28,32,20,7,1,2,19,27,26,12,4,3,31,8,25,5,13,24,10,9,11,29,6,17,16,18,</v>
      </c>
      <c r="F38" s="207" t="str">
        <f t="shared" ref="F38" si="198">IF(D38=0,B35,IF(A38&lt;=$B$4,SUBSTITUTE(F37,","&amp;H37&amp;",",",",1),"Enter 0 (zero) in blue-filled cell "&amp;"H"&amp;ROW()&amp;" and STOP"))</f>
        <v>,</v>
      </c>
      <c r="G38" s="208">
        <v>1</v>
      </c>
      <c r="H38" s="276">
        <v>0</v>
      </c>
      <c r="I38" s="210">
        <f t="shared" ref="I38" ca="1" si="199">IF(ISNUMBER(G38),IF(D38=0,OFFSET(P38,0,H38),IF(N38=N37,OFFSET($O$5,MIN(H37,H38)+1,MAX(H37,H38)+1), OFFSET($P$6,0,H37)+OFFSET($P$6,0,H38)    )),"-")</f>
        <v>18.23</v>
      </c>
      <c r="J38" s="211">
        <f t="shared" ref="J38" ca="1" si="200">IF(D38=0,+I38,IF(ISNUMBER(J37+I38),+J37+I38,"-"))</f>
        <v>110.88000000000001</v>
      </c>
      <c r="K38" s="297" t="str">
        <f t="shared" ref="K38" si="201">IF(H37=H38,IF(LEN(F38)=1,"Enter 0 in cell "&amp;"H"&amp;ROW()&amp;" and STOP",IF(ROW()=$B$2,"Enter "&amp;MATCH(MIN($C$7:$C$55),$C$7:$C$55,0)&amp;" in cell "&amp;"H"&amp;ROW()&amp;". "&amp;"The min distance increment is "&amp;MIN($C$7:$C$55),"")),"")</f>
        <v/>
      </c>
      <c r="L38" s="286">
        <f ca="1">IF(ISNUMBER(D38)=FALSE,"",IF(D38=$B$4, 0,OFFSET('VRP Model'!$A$5,H38,0)  ))</f>
        <v>0</v>
      </c>
      <c r="M38" s="213">
        <f ca="1">IF(ISBLANK(H38),"",IF(ROW()&lt;&gt;6,   IF(M37+L38&lt;='VRP Model'!$L$2,M37+L38,L38),  L38)        )</f>
        <v>40</v>
      </c>
      <c r="N38" s="214">
        <f t="shared" ref="N38" ca="1" si="202">IF(G38=0,1,IF(ISNUMBER(D38),IF(M38&gt;=M37,N37,N37+1),""))</f>
        <v>1</v>
      </c>
      <c r="O38" s="222">
        <v>32</v>
      </c>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139"/>
      <c r="AQ38" s="139"/>
      <c r="AR38" s="139"/>
      <c r="AS38" s="139"/>
      <c r="AT38" s="139"/>
      <c r="AU38" s="139"/>
      <c r="AV38" s="291" t="str">
        <f>'VRP Model'!AS38</f>
        <v>-</v>
      </c>
      <c r="AW38" s="275">
        <v>999999</v>
      </c>
      <c r="AX38" s="275">
        <v>999999</v>
      </c>
      <c r="AY38" s="275">
        <v>999999</v>
      </c>
      <c r="AZ38" s="275">
        <v>999999</v>
      </c>
      <c r="BA38" s="275">
        <v>999999</v>
      </c>
      <c r="BB38" s="275">
        <v>999999</v>
      </c>
      <c r="BC38" s="275">
        <v>999999</v>
      </c>
      <c r="BD38" s="275">
        <v>999999</v>
      </c>
      <c r="BE38" s="275">
        <v>999999</v>
      </c>
      <c r="BF38" s="275">
        <v>999999</v>
      </c>
      <c r="BG38" s="275">
        <v>999999</v>
      </c>
      <c r="BH38" s="275">
        <v>999999</v>
      </c>
      <c r="BI38" s="275">
        <v>999999</v>
      </c>
      <c r="BJ38" s="275">
        <v>999999</v>
      </c>
      <c r="BK38" s="275">
        <v>999999</v>
      </c>
      <c r="BL38" s="275">
        <v>999999</v>
      </c>
      <c r="BM38" s="275">
        <v>999999</v>
      </c>
      <c r="BN38" s="275">
        <v>999999</v>
      </c>
      <c r="BO38" s="275">
        <v>999999</v>
      </c>
      <c r="BP38" s="275">
        <v>999999</v>
      </c>
      <c r="BQ38" s="275">
        <v>999999</v>
      </c>
      <c r="BR38" s="275">
        <v>999999</v>
      </c>
      <c r="BS38" s="275">
        <v>999999</v>
      </c>
      <c r="BT38" s="275">
        <v>999999</v>
      </c>
      <c r="BU38" s="275">
        <v>999999</v>
      </c>
      <c r="BV38" s="275">
        <v>999999</v>
      </c>
      <c r="BW38" s="275">
        <v>999999</v>
      </c>
      <c r="BX38" s="275">
        <v>999999</v>
      </c>
      <c r="BY38" s="275">
        <v>999999</v>
      </c>
      <c r="BZ38" s="275">
        <v>999999</v>
      </c>
      <c r="CA38" s="275">
        <v>999999</v>
      </c>
      <c r="CB38" s="275">
        <v>999999</v>
      </c>
      <c r="CC38" s="275">
        <v>999999</v>
      </c>
      <c r="CD38" s="275">
        <v>999999</v>
      </c>
      <c r="CE38" s="275">
        <v>999999</v>
      </c>
      <c r="CF38" s="275">
        <v>999999</v>
      </c>
      <c r="CG38" s="275">
        <v>999999</v>
      </c>
      <c r="CH38" s="275">
        <v>999999</v>
      </c>
      <c r="CI38" s="275">
        <v>999999</v>
      </c>
      <c r="CJ38" s="275">
        <v>999999</v>
      </c>
      <c r="CK38" s="275">
        <v>999999</v>
      </c>
      <c r="CL38" s="275">
        <v>999999</v>
      </c>
      <c r="CM38" s="275">
        <v>999999</v>
      </c>
      <c r="CN38" s="275">
        <v>999999</v>
      </c>
      <c r="CO38" s="275">
        <v>999999</v>
      </c>
      <c r="CP38" s="275">
        <v>999999</v>
      </c>
      <c r="CQ38" s="275">
        <v>999999</v>
      </c>
      <c r="CR38" s="275">
        <v>999999</v>
      </c>
      <c r="CS38" s="275">
        <v>999999</v>
      </c>
      <c r="CT38" s="275">
        <v>999999</v>
      </c>
      <c r="CU38" s="275">
        <v>999999</v>
      </c>
      <c r="CV38" s="275">
        <v>999999</v>
      </c>
      <c r="CW38" s="275">
        <v>999999</v>
      </c>
      <c r="CX38" s="275">
        <v>999999</v>
      </c>
      <c r="CY38" s="275">
        <v>999999</v>
      </c>
      <c r="CZ38" s="275">
        <v>999999</v>
      </c>
      <c r="DA38" s="275">
        <v>999999</v>
      </c>
      <c r="DB38" s="275">
        <v>999999</v>
      </c>
      <c r="DC38" s="275">
        <v>999999</v>
      </c>
      <c r="DD38" s="275">
        <v>999999</v>
      </c>
      <c r="DE38" s="275">
        <v>999999</v>
      </c>
      <c r="DF38" s="275">
        <v>999999</v>
      </c>
      <c r="DG38" s="275">
        <v>999999</v>
      </c>
      <c r="DH38" s="275">
        <v>999999</v>
      </c>
      <c r="DI38" s="275">
        <v>999999</v>
      </c>
      <c r="DJ38" s="275">
        <v>999999</v>
      </c>
      <c r="DK38" s="275">
        <v>999999</v>
      </c>
      <c r="DL38" s="275">
        <v>999999</v>
      </c>
      <c r="DM38" s="275">
        <v>999999</v>
      </c>
      <c r="DN38" s="275">
        <v>999999</v>
      </c>
      <c r="DO38" s="275">
        <v>999999</v>
      </c>
      <c r="DP38" s="275">
        <v>999999</v>
      </c>
      <c r="DQ38" s="275">
        <v>999999</v>
      </c>
      <c r="DR38" s="275">
        <v>999999</v>
      </c>
      <c r="DS38" s="275">
        <v>999999</v>
      </c>
      <c r="DT38" s="275">
        <v>999999</v>
      </c>
      <c r="DU38" s="275">
        <v>999999</v>
      </c>
      <c r="DV38" s="275">
        <v>999999</v>
      </c>
      <c r="DW38" s="275">
        <v>999999</v>
      </c>
      <c r="DX38" s="275">
        <v>999999</v>
      </c>
      <c r="DY38" s="275">
        <v>999999</v>
      </c>
      <c r="DZ38" s="275">
        <v>999999</v>
      </c>
      <c r="EA38" s="275">
        <v>999999</v>
      </c>
      <c r="EB38" s="275">
        <v>999999</v>
      </c>
      <c r="EC38" s="275">
        <v>999999</v>
      </c>
      <c r="ED38" s="275">
        <v>999999</v>
      </c>
      <c r="EE38" s="275">
        <v>999999</v>
      </c>
      <c r="EF38" s="275">
        <v>999999</v>
      </c>
      <c r="EG38" s="275">
        <v>999999</v>
      </c>
      <c r="EH38" s="275">
        <v>999999</v>
      </c>
      <c r="EI38" s="275">
        <v>999999</v>
      </c>
      <c r="EJ38" s="275">
        <v>999999</v>
      </c>
      <c r="EK38" s="275">
        <v>999999</v>
      </c>
      <c r="EL38" s="275">
        <v>999999</v>
      </c>
      <c r="EM38" s="275">
        <v>999999</v>
      </c>
      <c r="EN38" s="275">
        <v>999999</v>
      </c>
      <c r="EO38" s="275">
        <v>999999</v>
      </c>
      <c r="EP38" s="275">
        <v>999999</v>
      </c>
      <c r="EQ38" s="275">
        <v>999999</v>
      </c>
      <c r="ER38" s="275">
        <v>999999</v>
      </c>
      <c r="ES38" s="275">
        <v>999999</v>
      </c>
      <c r="ET38" s="275">
        <v>999999</v>
      </c>
      <c r="EU38" s="275">
        <v>999999</v>
      </c>
      <c r="EV38" s="275">
        <v>999999</v>
      </c>
      <c r="EW38" s="275">
        <v>999999</v>
      </c>
      <c r="EX38" s="275">
        <v>999999</v>
      </c>
      <c r="EY38" s="275">
        <v>999999</v>
      </c>
      <c r="EZ38" s="275">
        <v>999999</v>
      </c>
      <c r="FA38" s="275">
        <v>999999</v>
      </c>
      <c r="FB38" s="275">
        <v>999999</v>
      </c>
      <c r="FC38" s="275">
        <v>999999</v>
      </c>
      <c r="FD38" s="275">
        <v>999999</v>
      </c>
      <c r="FE38" s="275">
        <v>999999</v>
      </c>
      <c r="FF38" s="275">
        <v>999999</v>
      </c>
      <c r="FG38" s="275">
        <v>999999</v>
      </c>
      <c r="FH38" s="275">
        <v>999999</v>
      </c>
      <c r="FI38" s="275">
        <v>999999</v>
      </c>
      <c r="FJ38" s="275">
        <v>999999</v>
      </c>
      <c r="FK38" s="275">
        <v>999999</v>
      </c>
      <c r="FL38" s="275">
        <v>999999</v>
      </c>
      <c r="FM38" s="275">
        <v>999999</v>
      </c>
      <c r="FN38" s="275">
        <v>999999</v>
      </c>
      <c r="FO38" s="275">
        <v>999999</v>
      </c>
      <c r="FP38" s="275">
        <v>999999</v>
      </c>
      <c r="FQ38" s="275">
        <v>999999</v>
      </c>
      <c r="FR38" s="275">
        <v>999999</v>
      </c>
      <c r="FS38" s="275">
        <v>999999</v>
      </c>
      <c r="FT38" s="275">
        <v>999999</v>
      </c>
      <c r="FU38" s="275">
        <v>999999</v>
      </c>
      <c r="FV38" s="275">
        <v>999999</v>
      </c>
      <c r="FW38" s="275">
        <v>999999</v>
      </c>
      <c r="FX38" s="275">
        <v>999999</v>
      </c>
      <c r="FY38" s="275">
        <v>999999</v>
      </c>
      <c r="FZ38" s="275">
        <v>999999</v>
      </c>
      <c r="GA38" s="275">
        <v>999999</v>
      </c>
      <c r="GB38" s="275">
        <v>999999</v>
      </c>
      <c r="GC38" s="275">
        <v>999999</v>
      </c>
      <c r="GD38" s="275">
        <v>999999</v>
      </c>
      <c r="GE38" s="275">
        <v>999999</v>
      </c>
      <c r="GF38" s="275">
        <v>999999</v>
      </c>
      <c r="GG38" s="275">
        <v>999999</v>
      </c>
      <c r="GH38" s="275">
        <v>999999</v>
      </c>
      <c r="GI38" s="275">
        <v>999999</v>
      </c>
      <c r="GJ38" s="275">
        <v>999999</v>
      </c>
      <c r="GK38" s="275">
        <v>999999</v>
      </c>
      <c r="GL38" s="275">
        <v>999999</v>
      </c>
      <c r="GM38" s="275">
        <v>999999</v>
      </c>
      <c r="GN38" s="275">
        <v>999999</v>
      </c>
    </row>
    <row r="39" spans="1:196" ht="60" customHeight="1" x14ac:dyDescent="0.15">
      <c r="A39" s="218">
        <v>33</v>
      </c>
      <c r="B39" s="216" t="str" cm="1">
        <f t="array" aca="1" ref="B39" ca="1">IF(ISNUMBER(FIND(","&amp;A39&amp;",",INDIRECT("E"&amp;$B$2))),"yes","no")</f>
        <v>no</v>
      </c>
      <c r="C39" s="205">
        <f t="shared" ca="1" si="196"/>
        <v>999999</v>
      </c>
      <c r="D39" s="204"/>
      <c r="E39" s="206"/>
      <c r="F39" s="207"/>
      <c r="G39" s="208"/>
      <c r="H39" s="209"/>
      <c r="I39" s="210"/>
      <c r="J39" s="211"/>
      <c r="K39" s="212"/>
      <c r="L39" s="213"/>
      <c r="M39" s="213"/>
      <c r="N39" s="214"/>
      <c r="O39" s="222">
        <v>33</v>
      </c>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139"/>
      <c r="AQ39" s="139"/>
      <c r="AR39" s="139"/>
      <c r="AS39" s="139"/>
      <c r="AT39" s="139"/>
      <c r="AU39" s="139"/>
      <c r="AV39" s="139"/>
      <c r="AW39" s="139" t="str">
        <f>'VRP Model'!AT39</f>
        <v>-</v>
      </c>
      <c r="AX39" s="275">
        <v>999999</v>
      </c>
      <c r="AY39" s="275">
        <v>999999</v>
      </c>
      <c r="AZ39" s="275">
        <v>999999</v>
      </c>
      <c r="BA39" s="275">
        <v>999999</v>
      </c>
      <c r="BB39" s="275">
        <v>999999</v>
      </c>
      <c r="BC39" s="275">
        <v>999999</v>
      </c>
      <c r="BD39" s="275">
        <v>999999</v>
      </c>
      <c r="BE39" s="275">
        <v>999999</v>
      </c>
      <c r="BF39" s="275">
        <v>999999</v>
      </c>
      <c r="BG39" s="275">
        <v>999999</v>
      </c>
      <c r="BH39" s="275">
        <v>999999</v>
      </c>
      <c r="BI39" s="275">
        <v>999999</v>
      </c>
      <c r="BJ39" s="275">
        <v>999999</v>
      </c>
      <c r="BK39" s="275">
        <v>999999</v>
      </c>
      <c r="BL39" s="275">
        <v>999999</v>
      </c>
      <c r="BM39" s="275">
        <v>999999</v>
      </c>
      <c r="BN39" s="275">
        <v>999999</v>
      </c>
      <c r="BO39" s="275">
        <v>999999</v>
      </c>
      <c r="BP39" s="275">
        <v>999999</v>
      </c>
      <c r="BQ39" s="275">
        <v>999999</v>
      </c>
      <c r="BR39" s="275">
        <v>999999</v>
      </c>
      <c r="BS39" s="275">
        <v>999999</v>
      </c>
      <c r="BT39" s="275">
        <v>999999</v>
      </c>
      <c r="BU39" s="275">
        <v>999999</v>
      </c>
      <c r="BV39" s="275">
        <v>999999</v>
      </c>
      <c r="BW39" s="275">
        <v>999999</v>
      </c>
      <c r="BX39" s="275">
        <v>999999</v>
      </c>
      <c r="BY39" s="275">
        <v>999999</v>
      </c>
      <c r="BZ39" s="275">
        <v>999999</v>
      </c>
      <c r="CA39" s="275">
        <v>999999</v>
      </c>
      <c r="CB39" s="275">
        <v>999999</v>
      </c>
      <c r="CC39" s="275">
        <v>999999</v>
      </c>
      <c r="CD39" s="275">
        <v>999999</v>
      </c>
      <c r="CE39" s="275">
        <v>999999</v>
      </c>
      <c r="CF39" s="275">
        <v>999999</v>
      </c>
      <c r="CG39" s="275">
        <v>999999</v>
      </c>
      <c r="CH39" s="275">
        <v>999999</v>
      </c>
      <c r="CI39" s="275">
        <v>999999</v>
      </c>
      <c r="CJ39" s="275">
        <v>999999</v>
      </c>
      <c r="CK39" s="275">
        <v>999999</v>
      </c>
      <c r="CL39" s="275">
        <v>999999</v>
      </c>
      <c r="CM39" s="275">
        <v>999999</v>
      </c>
      <c r="CN39" s="275">
        <v>999999</v>
      </c>
      <c r="CO39" s="275">
        <v>999999</v>
      </c>
      <c r="CP39" s="275">
        <v>999999</v>
      </c>
      <c r="CQ39" s="275">
        <v>999999</v>
      </c>
      <c r="CR39" s="275">
        <v>999999</v>
      </c>
      <c r="CS39" s="275">
        <v>999999</v>
      </c>
      <c r="CT39" s="275">
        <v>999999</v>
      </c>
      <c r="CU39" s="275">
        <v>999999</v>
      </c>
      <c r="CV39" s="275">
        <v>999999</v>
      </c>
      <c r="CW39" s="275">
        <v>999999</v>
      </c>
      <c r="CX39" s="275">
        <v>999999</v>
      </c>
      <c r="CY39" s="275">
        <v>999999</v>
      </c>
      <c r="CZ39" s="275">
        <v>999999</v>
      </c>
      <c r="DA39" s="275">
        <v>999999</v>
      </c>
      <c r="DB39" s="275">
        <v>999999</v>
      </c>
      <c r="DC39" s="275">
        <v>999999</v>
      </c>
      <c r="DD39" s="275">
        <v>999999</v>
      </c>
      <c r="DE39" s="275">
        <v>999999</v>
      </c>
      <c r="DF39" s="275">
        <v>999999</v>
      </c>
      <c r="DG39" s="275">
        <v>999999</v>
      </c>
      <c r="DH39" s="275">
        <v>999999</v>
      </c>
      <c r="DI39" s="275">
        <v>999999</v>
      </c>
      <c r="DJ39" s="275">
        <v>999999</v>
      </c>
      <c r="DK39" s="275">
        <v>999999</v>
      </c>
      <c r="DL39" s="275">
        <v>999999</v>
      </c>
      <c r="DM39" s="275">
        <v>999999</v>
      </c>
      <c r="DN39" s="275">
        <v>999999</v>
      </c>
      <c r="DO39" s="275">
        <v>999999</v>
      </c>
      <c r="DP39" s="275">
        <v>999999</v>
      </c>
      <c r="DQ39" s="275">
        <v>999999</v>
      </c>
      <c r="DR39" s="275">
        <v>999999</v>
      </c>
      <c r="DS39" s="275">
        <v>999999</v>
      </c>
      <c r="DT39" s="275">
        <v>999999</v>
      </c>
      <c r="DU39" s="275">
        <v>999999</v>
      </c>
      <c r="DV39" s="275">
        <v>999999</v>
      </c>
      <c r="DW39" s="275">
        <v>999999</v>
      </c>
      <c r="DX39" s="275">
        <v>999999</v>
      </c>
      <c r="DY39" s="275">
        <v>999999</v>
      </c>
      <c r="DZ39" s="275">
        <v>999999</v>
      </c>
      <c r="EA39" s="275">
        <v>999999</v>
      </c>
      <c r="EB39" s="275">
        <v>999999</v>
      </c>
      <c r="EC39" s="275">
        <v>999999</v>
      </c>
      <c r="ED39" s="275">
        <v>999999</v>
      </c>
      <c r="EE39" s="275">
        <v>999999</v>
      </c>
      <c r="EF39" s="275">
        <v>999999</v>
      </c>
      <c r="EG39" s="275">
        <v>999999</v>
      </c>
      <c r="EH39" s="275">
        <v>999999</v>
      </c>
      <c r="EI39" s="275">
        <v>999999</v>
      </c>
      <c r="EJ39" s="275">
        <v>999999</v>
      </c>
      <c r="EK39" s="275">
        <v>999999</v>
      </c>
      <c r="EL39" s="275">
        <v>999999</v>
      </c>
      <c r="EM39" s="275">
        <v>999999</v>
      </c>
      <c r="EN39" s="275">
        <v>999999</v>
      </c>
      <c r="EO39" s="275">
        <v>999999</v>
      </c>
      <c r="EP39" s="275">
        <v>999999</v>
      </c>
      <c r="EQ39" s="275">
        <v>999999</v>
      </c>
      <c r="ER39" s="275">
        <v>999999</v>
      </c>
      <c r="ES39" s="275">
        <v>999999</v>
      </c>
      <c r="ET39" s="275">
        <v>999999</v>
      </c>
      <c r="EU39" s="275">
        <v>999999</v>
      </c>
      <c r="EV39" s="275">
        <v>999999</v>
      </c>
      <c r="EW39" s="275">
        <v>999999</v>
      </c>
      <c r="EX39" s="275">
        <v>999999</v>
      </c>
      <c r="EY39" s="275">
        <v>999999</v>
      </c>
      <c r="EZ39" s="275">
        <v>999999</v>
      </c>
      <c r="FA39" s="275">
        <v>999999</v>
      </c>
      <c r="FB39" s="275">
        <v>999999</v>
      </c>
      <c r="FC39" s="275">
        <v>999999</v>
      </c>
      <c r="FD39" s="275">
        <v>999999</v>
      </c>
      <c r="FE39" s="275">
        <v>999999</v>
      </c>
      <c r="FF39" s="275">
        <v>999999</v>
      </c>
      <c r="FG39" s="275">
        <v>999999</v>
      </c>
      <c r="FH39" s="275">
        <v>999999</v>
      </c>
      <c r="FI39" s="275">
        <v>999999</v>
      </c>
      <c r="FJ39" s="275">
        <v>999999</v>
      </c>
      <c r="FK39" s="275">
        <v>999999</v>
      </c>
      <c r="FL39" s="275">
        <v>999999</v>
      </c>
      <c r="FM39" s="275">
        <v>999999</v>
      </c>
      <c r="FN39" s="275">
        <v>999999</v>
      </c>
      <c r="FO39" s="275">
        <v>999999</v>
      </c>
      <c r="FP39" s="275">
        <v>999999</v>
      </c>
      <c r="FQ39" s="275">
        <v>999999</v>
      </c>
      <c r="FR39" s="275">
        <v>999999</v>
      </c>
      <c r="FS39" s="275">
        <v>999999</v>
      </c>
      <c r="FT39" s="275">
        <v>999999</v>
      </c>
      <c r="FU39" s="275">
        <v>999999</v>
      </c>
      <c r="FV39" s="275">
        <v>999999</v>
      </c>
      <c r="FW39" s="275">
        <v>999999</v>
      </c>
      <c r="FX39" s="275">
        <v>999999</v>
      </c>
      <c r="FY39" s="275">
        <v>999999</v>
      </c>
      <c r="FZ39" s="275">
        <v>999999</v>
      </c>
      <c r="GA39" s="275">
        <v>999999</v>
      </c>
      <c r="GB39" s="275">
        <v>999999</v>
      </c>
      <c r="GC39" s="275">
        <v>999999</v>
      </c>
      <c r="GD39" s="275">
        <v>999999</v>
      </c>
      <c r="GE39" s="275">
        <v>999999</v>
      </c>
      <c r="GF39" s="275">
        <v>999999</v>
      </c>
      <c r="GG39" s="275">
        <v>999999</v>
      </c>
      <c r="GH39" s="275">
        <v>999999</v>
      </c>
      <c r="GI39" s="275">
        <v>999999</v>
      </c>
      <c r="GJ39" s="275">
        <v>999999</v>
      </c>
      <c r="GK39" s="275">
        <v>999999</v>
      </c>
      <c r="GL39" s="275">
        <v>999999</v>
      </c>
      <c r="GM39" s="275">
        <v>999999</v>
      </c>
      <c r="GN39" s="275">
        <v>999999</v>
      </c>
    </row>
    <row r="40" spans="1:196" ht="60" customHeight="1" x14ac:dyDescent="0.15">
      <c r="A40" s="218">
        <v>34</v>
      </c>
      <c r="B40" s="216" t="str" cm="1">
        <f t="array" aca="1" ref="B40" ca="1">IF(ISNUMBER(FIND(","&amp;A40&amp;",",INDIRECT("E"&amp;$B$2))),"yes","no")</f>
        <v>no</v>
      </c>
      <c r="C40" s="205">
        <f t="shared" ca="1" si="196"/>
        <v>999999</v>
      </c>
      <c r="D40" s="204"/>
      <c r="E40" s="206"/>
      <c r="F40" s="207"/>
      <c r="G40" s="208"/>
      <c r="H40" s="209"/>
      <c r="I40" s="210"/>
      <c r="J40" s="211"/>
      <c r="K40" s="212"/>
      <c r="L40" s="213"/>
      <c r="M40" s="213"/>
      <c r="N40" s="214"/>
      <c r="O40" s="222">
        <v>34</v>
      </c>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139"/>
      <c r="AQ40" s="139"/>
      <c r="AR40" s="139"/>
      <c r="AS40" s="139"/>
      <c r="AT40" s="139"/>
      <c r="AU40" s="139"/>
      <c r="AV40" s="139"/>
      <c r="AW40" s="139"/>
      <c r="AX40" s="139" t="str">
        <f>'VRP Model'!AU40</f>
        <v>-</v>
      </c>
      <c r="AY40" s="275">
        <v>999999</v>
      </c>
      <c r="AZ40" s="275">
        <v>999999</v>
      </c>
      <c r="BA40" s="275">
        <v>999999</v>
      </c>
      <c r="BB40" s="275">
        <v>999999</v>
      </c>
      <c r="BC40" s="275">
        <v>999999</v>
      </c>
      <c r="BD40" s="275">
        <v>999999</v>
      </c>
      <c r="BE40" s="275">
        <v>999999</v>
      </c>
      <c r="BF40" s="275">
        <v>999999</v>
      </c>
      <c r="BG40" s="275">
        <v>999999</v>
      </c>
      <c r="BH40" s="275">
        <v>999999</v>
      </c>
      <c r="BI40" s="275">
        <v>999999</v>
      </c>
      <c r="BJ40" s="275">
        <v>999999</v>
      </c>
      <c r="BK40" s="275">
        <v>999999</v>
      </c>
      <c r="BL40" s="275">
        <v>999999</v>
      </c>
      <c r="BM40" s="275">
        <v>999999</v>
      </c>
      <c r="BN40" s="275">
        <v>999999</v>
      </c>
      <c r="BO40" s="275">
        <v>999999</v>
      </c>
      <c r="BP40" s="275">
        <v>999999</v>
      </c>
      <c r="BQ40" s="275">
        <v>999999</v>
      </c>
      <c r="BR40" s="275">
        <v>999999</v>
      </c>
      <c r="BS40" s="275">
        <v>999999</v>
      </c>
      <c r="BT40" s="275">
        <v>999999</v>
      </c>
      <c r="BU40" s="275">
        <v>999999</v>
      </c>
      <c r="BV40" s="275">
        <v>999999</v>
      </c>
      <c r="BW40" s="275">
        <v>999999</v>
      </c>
      <c r="BX40" s="275">
        <v>999999</v>
      </c>
      <c r="BY40" s="275">
        <v>999999</v>
      </c>
      <c r="BZ40" s="275">
        <v>999999</v>
      </c>
      <c r="CA40" s="275">
        <v>999999</v>
      </c>
      <c r="CB40" s="275">
        <v>999999</v>
      </c>
      <c r="CC40" s="275">
        <v>999999</v>
      </c>
      <c r="CD40" s="275">
        <v>999999</v>
      </c>
      <c r="CE40" s="275">
        <v>999999</v>
      </c>
      <c r="CF40" s="275">
        <v>999999</v>
      </c>
      <c r="CG40" s="275">
        <v>999999</v>
      </c>
      <c r="CH40" s="275">
        <v>999999</v>
      </c>
      <c r="CI40" s="275">
        <v>999999</v>
      </c>
      <c r="CJ40" s="275">
        <v>999999</v>
      </c>
      <c r="CK40" s="275">
        <v>999999</v>
      </c>
      <c r="CL40" s="275">
        <v>999999</v>
      </c>
      <c r="CM40" s="275">
        <v>999999</v>
      </c>
      <c r="CN40" s="275">
        <v>999999</v>
      </c>
      <c r="CO40" s="275">
        <v>999999</v>
      </c>
      <c r="CP40" s="275">
        <v>999999</v>
      </c>
      <c r="CQ40" s="275">
        <v>999999</v>
      </c>
      <c r="CR40" s="275">
        <v>999999</v>
      </c>
      <c r="CS40" s="275">
        <v>999999</v>
      </c>
      <c r="CT40" s="275">
        <v>999999</v>
      </c>
      <c r="CU40" s="275">
        <v>999999</v>
      </c>
      <c r="CV40" s="275">
        <v>999999</v>
      </c>
      <c r="CW40" s="275">
        <v>999999</v>
      </c>
      <c r="CX40" s="275">
        <v>999999</v>
      </c>
      <c r="CY40" s="275">
        <v>999999</v>
      </c>
      <c r="CZ40" s="275">
        <v>999999</v>
      </c>
      <c r="DA40" s="275">
        <v>999999</v>
      </c>
      <c r="DB40" s="275">
        <v>999999</v>
      </c>
      <c r="DC40" s="275">
        <v>999999</v>
      </c>
      <c r="DD40" s="275">
        <v>999999</v>
      </c>
      <c r="DE40" s="275">
        <v>999999</v>
      </c>
      <c r="DF40" s="275">
        <v>999999</v>
      </c>
      <c r="DG40" s="275">
        <v>999999</v>
      </c>
      <c r="DH40" s="275">
        <v>999999</v>
      </c>
      <c r="DI40" s="275">
        <v>999999</v>
      </c>
      <c r="DJ40" s="275">
        <v>999999</v>
      </c>
      <c r="DK40" s="275">
        <v>999999</v>
      </c>
      <c r="DL40" s="275">
        <v>999999</v>
      </c>
      <c r="DM40" s="275">
        <v>999999</v>
      </c>
      <c r="DN40" s="275">
        <v>999999</v>
      </c>
      <c r="DO40" s="275">
        <v>999999</v>
      </c>
      <c r="DP40" s="275">
        <v>999999</v>
      </c>
      <c r="DQ40" s="275">
        <v>999999</v>
      </c>
      <c r="DR40" s="275">
        <v>999999</v>
      </c>
      <c r="DS40" s="275">
        <v>999999</v>
      </c>
      <c r="DT40" s="275">
        <v>999999</v>
      </c>
      <c r="DU40" s="275">
        <v>999999</v>
      </c>
      <c r="DV40" s="275">
        <v>999999</v>
      </c>
      <c r="DW40" s="275">
        <v>999999</v>
      </c>
      <c r="DX40" s="275">
        <v>999999</v>
      </c>
      <c r="DY40" s="275">
        <v>999999</v>
      </c>
      <c r="DZ40" s="275">
        <v>999999</v>
      </c>
      <c r="EA40" s="275">
        <v>999999</v>
      </c>
      <c r="EB40" s="275">
        <v>999999</v>
      </c>
      <c r="EC40" s="275">
        <v>999999</v>
      </c>
      <c r="ED40" s="275">
        <v>999999</v>
      </c>
      <c r="EE40" s="275">
        <v>999999</v>
      </c>
      <c r="EF40" s="275">
        <v>999999</v>
      </c>
      <c r="EG40" s="275">
        <v>999999</v>
      </c>
      <c r="EH40" s="275">
        <v>999999</v>
      </c>
      <c r="EI40" s="275">
        <v>999999</v>
      </c>
      <c r="EJ40" s="275">
        <v>999999</v>
      </c>
      <c r="EK40" s="275">
        <v>999999</v>
      </c>
      <c r="EL40" s="275">
        <v>999999</v>
      </c>
      <c r="EM40" s="275">
        <v>999999</v>
      </c>
      <c r="EN40" s="275">
        <v>999999</v>
      </c>
      <c r="EO40" s="275">
        <v>999999</v>
      </c>
      <c r="EP40" s="275">
        <v>999999</v>
      </c>
      <c r="EQ40" s="275">
        <v>999999</v>
      </c>
      <c r="ER40" s="275">
        <v>999999</v>
      </c>
      <c r="ES40" s="275">
        <v>999999</v>
      </c>
      <c r="ET40" s="275">
        <v>999999</v>
      </c>
      <c r="EU40" s="275">
        <v>999999</v>
      </c>
      <c r="EV40" s="275">
        <v>999999</v>
      </c>
      <c r="EW40" s="275">
        <v>999999</v>
      </c>
      <c r="EX40" s="275">
        <v>999999</v>
      </c>
      <c r="EY40" s="275">
        <v>999999</v>
      </c>
      <c r="EZ40" s="275">
        <v>999999</v>
      </c>
      <c r="FA40" s="275">
        <v>999999</v>
      </c>
      <c r="FB40" s="275">
        <v>999999</v>
      </c>
      <c r="FC40" s="275">
        <v>999999</v>
      </c>
      <c r="FD40" s="275">
        <v>999999</v>
      </c>
      <c r="FE40" s="275">
        <v>999999</v>
      </c>
      <c r="FF40" s="275">
        <v>999999</v>
      </c>
      <c r="FG40" s="275">
        <v>999999</v>
      </c>
      <c r="FH40" s="275">
        <v>999999</v>
      </c>
      <c r="FI40" s="275">
        <v>999999</v>
      </c>
      <c r="FJ40" s="275">
        <v>999999</v>
      </c>
      <c r="FK40" s="275">
        <v>999999</v>
      </c>
      <c r="FL40" s="275">
        <v>999999</v>
      </c>
      <c r="FM40" s="275">
        <v>999999</v>
      </c>
      <c r="FN40" s="275">
        <v>999999</v>
      </c>
      <c r="FO40" s="275">
        <v>999999</v>
      </c>
      <c r="FP40" s="275">
        <v>999999</v>
      </c>
      <c r="FQ40" s="275">
        <v>999999</v>
      </c>
      <c r="FR40" s="275">
        <v>999999</v>
      </c>
      <c r="FS40" s="275">
        <v>999999</v>
      </c>
      <c r="FT40" s="275">
        <v>999999</v>
      </c>
      <c r="FU40" s="275">
        <v>999999</v>
      </c>
      <c r="FV40" s="275">
        <v>999999</v>
      </c>
      <c r="FW40" s="275">
        <v>999999</v>
      </c>
      <c r="FX40" s="275">
        <v>999999</v>
      </c>
      <c r="FY40" s="275">
        <v>999999</v>
      </c>
      <c r="FZ40" s="275">
        <v>999999</v>
      </c>
      <c r="GA40" s="275">
        <v>999999</v>
      </c>
      <c r="GB40" s="275">
        <v>999999</v>
      </c>
      <c r="GC40" s="275">
        <v>999999</v>
      </c>
      <c r="GD40" s="275">
        <v>999999</v>
      </c>
      <c r="GE40" s="275">
        <v>999999</v>
      </c>
      <c r="GF40" s="275">
        <v>999999</v>
      </c>
      <c r="GG40" s="275">
        <v>999999</v>
      </c>
      <c r="GH40" s="275">
        <v>999999</v>
      </c>
      <c r="GI40" s="275">
        <v>999999</v>
      </c>
      <c r="GJ40" s="275">
        <v>999999</v>
      </c>
      <c r="GK40" s="275">
        <v>999999</v>
      </c>
      <c r="GL40" s="275">
        <v>999999</v>
      </c>
      <c r="GM40" s="275">
        <v>999999</v>
      </c>
      <c r="GN40" s="275">
        <v>999999</v>
      </c>
    </row>
    <row r="41" spans="1:196" ht="60" customHeight="1" x14ac:dyDescent="0.15">
      <c r="A41" s="218">
        <v>35</v>
      </c>
      <c r="B41" s="216" t="str" cm="1">
        <f t="array" aca="1" ref="B41" ca="1">IF(ISNUMBER(FIND(","&amp;A41&amp;",",INDIRECT("E"&amp;$B$2))),"yes","no")</f>
        <v>no</v>
      </c>
      <c r="C41" s="205">
        <f t="shared" ca="1" si="196"/>
        <v>999999</v>
      </c>
      <c r="D41" s="204"/>
      <c r="E41" s="206"/>
      <c r="F41" s="207"/>
      <c r="G41" s="208"/>
      <c r="H41" s="209"/>
      <c r="I41" s="210"/>
      <c r="J41" s="211"/>
      <c r="K41" s="212"/>
      <c r="L41" s="213"/>
      <c r="M41" s="213"/>
      <c r="N41" s="214"/>
      <c r="O41" s="222">
        <v>35</v>
      </c>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139"/>
      <c r="AQ41" s="139"/>
      <c r="AR41" s="139"/>
      <c r="AS41" s="139"/>
      <c r="AT41" s="139"/>
      <c r="AU41" s="139"/>
      <c r="AV41" s="139"/>
      <c r="AW41" s="139"/>
      <c r="AX41" s="139"/>
      <c r="AY41" s="139" t="str">
        <f>'VRP Model'!AV41</f>
        <v>-</v>
      </c>
      <c r="AZ41" s="275">
        <v>999999</v>
      </c>
      <c r="BA41" s="275">
        <v>999999</v>
      </c>
      <c r="BB41" s="275">
        <v>999999</v>
      </c>
      <c r="BC41" s="275">
        <v>999999</v>
      </c>
      <c r="BD41" s="275">
        <v>999999</v>
      </c>
      <c r="BE41" s="275">
        <v>999999</v>
      </c>
      <c r="BF41" s="275">
        <v>999999</v>
      </c>
      <c r="BG41" s="275">
        <v>999999</v>
      </c>
      <c r="BH41" s="275">
        <v>999999</v>
      </c>
      <c r="BI41" s="275">
        <v>999999</v>
      </c>
      <c r="BJ41" s="275">
        <v>999999</v>
      </c>
      <c r="BK41" s="275">
        <v>999999</v>
      </c>
      <c r="BL41" s="275">
        <v>999999</v>
      </c>
      <c r="BM41" s="275">
        <v>999999</v>
      </c>
      <c r="BN41" s="275">
        <v>999999</v>
      </c>
      <c r="BO41" s="275">
        <v>999999</v>
      </c>
      <c r="BP41" s="275">
        <v>999999</v>
      </c>
      <c r="BQ41" s="275">
        <v>999999</v>
      </c>
      <c r="BR41" s="275">
        <v>999999</v>
      </c>
      <c r="BS41" s="275">
        <v>999999</v>
      </c>
      <c r="BT41" s="275">
        <v>999999</v>
      </c>
      <c r="BU41" s="275">
        <v>999999</v>
      </c>
      <c r="BV41" s="275">
        <v>999999</v>
      </c>
      <c r="BW41" s="275">
        <v>999999</v>
      </c>
      <c r="BX41" s="275">
        <v>999999</v>
      </c>
      <c r="BY41" s="275">
        <v>999999</v>
      </c>
      <c r="BZ41" s="275">
        <v>999999</v>
      </c>
      <c r="CA41" s="275">
        <v>999999</v>
      </c>
      <c r="CB41" s="275">
        <v>999999</v>
      </c>
      <c r="CC41" s="275">
        <v>999999</v>
      </c>
      <c r="CD41" s="275">
        <v>999999</v>
      </c>
      <c r="CE41" s="275">
        <v>999999</v>
      </c>
      <c r="CF41" s="275">
        <v>999999</v>
      </c>
      <c r="CG41" s="275">
        <v>999999</v>
      </c>
      <c r="CH41" s="275">
        <v>999999</v>
      </c>
      <c r="CI41" s="275">
        <v>999999</v>
      </c>
      <c r="CJ41" s="275">
        <v>999999</v>
      </c>
      <c r="CK41" s="275">
        <v>999999</v>
      </c>
      <c r="CL41" s="275">
        <v>999999</v>
      </c>
      <c r="CM41" s="275">
        <v>999999</v>
      </c>
      <c r="CN41" s="275">
        <v>999999</v>
      </c>
      <c r="CO41" s="275">
        <v>999999</v>
      </c>
      <c r="CP41" s="275">
        <v>999999</v>
      </c>
      <c r="CQ41" s="275">
        <v>999999</v>
      </c>
      <c r="CR41" s="275">
        <v>999999</v>
      </c>
      <c r="CS41" s="275">
        <v>999999</v>
      </c>
      <c r="CT41" s="275">
        <v>999999</v>
      </c>
      <c r="CU41" s="275">
        <v>999999</v>
      </c>
      <c r="CV41" s="275">
        <v>999999</v>
      </c>
      <c r="CW41" s="275">
        <v>999999</v>
      </c>
      <c r="CX41" s="275">
        <v>999999</v>
      </c>
      <c r="CY41" s="275">
        <v>999999</v>
      </c>
      <c r="CZ41" s="275">
        <v>999999</v>
      </c>
      <c r="DA41" s="275">
        <v>999999</v>
      </c>
      <c r="DB41" s="275">
        <v>999999</v>
      </c>
      <c r="DC41" s="275">
        <v>999999</v>
      </c>
      <c r="DD41" s="275">
        <v>999999</v>
      </c>
      <c r="DE41" s="275">
        <v>999999</v>
      </c>
      <c r="DF41" s="275">
        <v>999999</v>
      </c>
      <c r="DG41" s="275">
        <v>999999</v>
      </c>
      <c r="DH41" s="275">
        <v>999999</v>
      </c>
      <c r="DI41" s="275">
        <v>999999</v>
      </c>
      <c r="DJ41" s="275">
        <v>999999</v>
      </c>
      <c r="DK41" s="275">
        <v>999999</v>
      </c>
      <c r="DL41" s="275">
        <v>999999</v>
      </c>
      <c r="DM41" s="275">
        <v>999999</v>
      </c>
      <c r="DN41" s="275">
        <v>999999</v>
      </c>
      <c r="DO41" s="275">
        <v>999999</v>
      </c>
      <c r="DP41" s="275">
        <v>999999</v>
      </c>
      <c r="DQ41" s="275">
        <v>999999</v>
      </c>
      <c r="DR41" s="275">
        <v>999999</v>
      </c>
      <c r="DS41" s="275">
        <v>999999</v>
      </c>
      <c r="DT41" s="275">
        <v>999999</v>
      </c>
      <c r="DU41" s="275">
        <v>999999</v>
      </c>
      <c r="DV41" s="275">
        <v>999999</v>
      </c>
      <c r="DW41" s="275">
        <v>999999</v>
      </c>
      <c r="DX41" s="275">
        <v>999999</v>
      </c>
      <c r="DY41" s="275">
        <v>999999</v>
      </c>
      <c r="DZ41" s="275">
        <v>999999</v>
      </c>
      <c r="EA41" s="275">
        <v>999999</v>
      </c>
      <c r="EB41" s="275">
        <v>999999</v>
      </c>
      <c r="EC41" s="275">
        <v>999999</v>
      </c>
      <c r="ED41" s="275">
        <v>999999</v>
      </c>
      <c r="EE41" s="275">
        <v>999999</v>
      </c>
      <c r="EF41" s="275">
        <v>999999</v>
      </c>
      <c r="EG41" s="275">
        <v>999999</v>
      </c>
      <c r="EH41" s="275">
        <v>999999</v>
      </c>
      <c r="EI41" s="275">
        <v>999999</v>
      </c>
      <c r="EJ41" s="275">
        <v>999999</v>
      </c>
      <c r="EK41" s="275">
        <v>999999</v>
      </c>
      <c r="EL41" s="275">
        <v>999999</v>
      </c>
      <c r="EM41" s="275">
        <v>999999</v>
      </c>
      <c r="EN41" s="275">
        <v>999999</v>
      </c>
      <c r="EO41" s="275">
        <v>999999</v>
      </c>
      <c r="EP41" s="275">
        <v>999999</v>
      </c>
      <c r="EQ41" s="275">
        <v>999999</v>
      </c>
      <c r="ER41" s="275">
        <v>999999</v>
      </c>
      <c r="ES41" s="275">
        <v>999999</v>
      </c>
      <c r="ET41" s="275">
        <v>999999</v>
      </c>
      <c r="EU41" s="275">
        <v>999999</v>
      </c>
      <c r="EV41" s="275">
        <v>999999</v>
      </c>
      <c r="EW41" s="275">
        <v>999999</v>
      </c>
      <c r="EX41" s="275">
        <v>999999</v>
      </c>
      <c r="EY41" s="275">
        <v>999999</v>
      </c>
      <c r="EZ41" s="275">
        <v>999999</v>
      </c>
      <c r="FA41" s="275">
        <v>999999</v>
      </c>
      <c r="FB41" s="275">
        <v>999999</v>
      </c>
      <c r="FC41" s="275">
        <v>999999</v>
      </c>
      <c r="FD41" s="275">
        <v>999999</v>
      </c>
      <c r="FE41" s="275">
        <v>999999</v>
      </c>
      <c r="FF41" s="275">
        <v>999999</v>
      </c>
      <c r="FG41" s="275">
        <v>999999</v>
      </c>
      <c r="FH41" s="275">
        <v>999999</v>
      </c>
      <c r="FI41" s="275">
        <v>999999</v>
      </c>
      <c r="FJ41" s="275">
        <v>999999</v>
      </c>
      <c r="FK41" s="275">
        <v>999999</v>
      </c>
      <c r="FL41" s="275">
        <v>999999</v>
      </c>
      <c r="FM41" s="275">
        <v>999999</v>
      </c>
      <c r="FN41" s="275">
        <v>999999</v>
      </c>
      <c r="FO41" s="275">
        <v>999999</v>
      </c>
      <c r="FP41" s="275">
        <v>999999</v>
      </c>
      <c r="FQ41" s="275">
        <v>999999</v>
      </c>
      <c r="FR41" s="275">
        <v>999999</v>
      </c>
      <c r="FS41" s="275">
        <v>999999</v>
      </c>
      <c r="FT41" s="275">
        <v>999999</v>
      </c>
      <c r="FU41" s="275">
        <v>999999</v>
      </c>
      <c r="FV41" s="275">
        <v>999999</v>
      </c>
      <c r="FW41" s="275">
        <v>999999</v>
      </c>
      <c r="FX41" s="275">
        <v>999999</v>
      </c>
      <c r="FY41" s="275">
        <v>999999</v>
      </c>
      <c r="FZ41" s="275">
        <v>999999</v>
      </c>
      <c r="GA41" s="275">
        <v>999999</v>
      </c>
      <c r="GB41" s="275">
        <v>999999</v>
      </c>
      <c r="GC41" s="275">
        <v>999999</v>
      </c>
      <c r="GD41" s="275">
        <v>999999</v>
      </c>
      <c r="GE41" s="275">
        <v>999999</v>
      </c>
      <c r="GF41" s="275">
        <v>999999</v>
      </c>
      <c r="GG41" s="275">
        <v>999999</v>
      </c>
      <c r="GH41" s="275">
        <v>999999</v>
      </c>
      <c r="GI41" s="275">
        <v>999999</v>
      </c>
      <c r="GJ41" s="275">
        <v>999999</v>
      </c>
      <c r="GK41" s="275">
        <v>999999</v>
      </c>
      <c r="GL41" s="275">
        <v>999999</v>
      </c>
      <c r="GM41" s="275">
        <v>999999</v>
      </c>
      <c r="GN41" s="275">
        <v>999999</v>
      </c>
    </row>
    <row r="42" spans="1:196" ht="60" customHeight="1" x14ac:dyDescent="0.15">
      <c r="A42" s="218">
        <v>36</v>
      </c>
      <c r="B42" s="216" t="str" cm="1">
        <f t="array" aca="1" ref="B42" ca="1">IF(ISNUMBER(FIND(","&amp;A42&amp;",",INDIRECT("E"&amp;$B$2))),"yes","no")</f>
        <v>no</v>
      </c>
      <c r="C42" s="205">
        <f t="shared" ca="1" si="196"/>
        <v>999999</v>
      </c>
      <c r="D42" s="204"/>
      <c r="E42" s="206"/>
      <c r="F42" s="207"/>
      <c r="G42" s="208"/>
      <c r="H42" s="209"/>
      <c r="I42" s="210"/>
      <c r="J42" s="211"/>
      <c r="K42" s="212"/>
      <c r="L42" s="213"/>
      <c r="M42" s="213"/>
      <c r="N42" s="214"/>
      <c r="O42" s="222">
        <v>36</v>
      </c>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139"/>
      <c r="AQ42" s="139"/>
      <c r="AR42" s="139"/>
      <c r="AS42" s="139"/>
      <c r="AT42" s="139"/>
      <c r="AU42" s="139"/>
      <c r="AV42" s="139"/>
      <c r="AW42" s="139"/>
      <c r="AX42" s="139"/>
      <c r="AY42" s="139"/>
      <c r="AZ42" s="139" t="str">
        <f>'VRP Model'!AW42</f>
        <v>-</v>
      </c>
      <c r="BA42" s="275">
        <v>999999</v>
      </c>
      <c r="BB42" s="275">
        <v>999999</v>
      </c>
      <c r="BC42" s="275">
        <v>999999</v>
      </c>
      <c r="BD42" s="275">
        <v>999999</v>
      </c>
      <c r="BE42" s="275">
        <v>999999</v>
      </c>
      <c r="BF42" s="275">
        <v>999999</v>
      </c>
      <c r="BG42" s="275">
        <v>999999</v>
      </c>
      <c r="BH42" s="275">
        <v>999999</v>
      </c>
      <c r="BI42" s="275">
        <v>999999</v>
      </c>
      <c r="BJ42" s="275">
        <v>999999</v>
      </c>
      <c r="BK42" s="275">
        <v>999999</v>
      </c>
      <c r="BL42" s="275">
        <v>999999</v>
      </c>
      <c r="BM42" s="275">
        <v>999999</v>
      </c>
      <c r="BN42" s="275">
        <v>999999</v>
      </c>
      <c r="BO42" s="275">
        <v>999999</v>
      </c>
      <c r="BP42" s="275">
        <v>999999</v>
      </c>
      <c r="BQ42" s="275">
        <v>999999</v>
      </c>
      <c r="BR42" s="275">
        <v>999999</v>
      </c>
      <c r="BS42" s="275">
        <v>999999</v>
      </c>
      <c r="BT42" s="275">
        <v>999999</v>
      </c>
      <c r="BU42" s="275">
        <v>999999</v>
      </c>
      <c r="BV42" s="275">
        <v>999999</v>
      </c>
      <c r="BW42" s="275">
        <v>999999</v>
      </c>
      <c r="BX42" s="275">
        <v>999999</v>
      </c>
      <c r="BY42" s="275">
        <v>999999</v>
      </c>
      <c r="BZ42" s="275">
        <v>999999</v>
      </c>
      <c r="CA42" s="275">
        <v>999999</v>
      </c>
      <c r="CB42" s="275">
        <v>999999</v>
      </c>
      <c r="CC42" s="275">
        <v>999999</v>
      </c>
      <c r="CD42" s="275">
        <v>999999</v>
      </c>
      <c r="CE42" s="275">
        <v>999999</v>
      </c>
      <c r="CF42" s="275">
        <v>999999</v>
      </c>
      <c r="CG42" s="275">
        <v>999999</v>
      </c>
      <c r="CH42" s="275">
        <v>999999</v>
      </c>
      <c r="CI42" s="275">
        <v>999999</v>
      </c>
      <c r="CJ42" s="275">
        <v>999999</v>
      </c>
      <c r="CK42" s="275">
        <v>999999</v>
      </c>
      <c r="CL42" s="275">
        <v>999999</v>
      </c>
      <c r="CM42" s="275">
        <v>999999</v>
      </c>
      <c r="CN42" s="275">
        <v>999999</v>
      </c>
      <c r="CO42" s="275">
        <v>999999</v>
      </c>
      <c r="CP42" s="275">
        <v>999999</v>
      </c>
      <c r="CQ42" s="275">
        <v>999999</v>
      </c>
      <c r="CR42" s="275">
        <v>999999</v>
      </c>
      <c r="CS42" s="275">
        <v>999999</v>
      </c>
      <c r="CT42" s="275">
        <v>999999</v>
      </c>
      <c r="CU42" s="275">
        <v>999999</v>
      </c>
      <c r="CV42" s="275">
        <v>999999</v>
      </c>
      <c r="CW42" s="275">
        <v>999999</v>
      </c>
      <c r="CX42" s="275">
        <v>999999</v>
      </c>
      <c r="CY42" s="275">
        <v>999999</v>
      </c>
      <c r="CZ42" s="275">
        <v>999999</v>
      </c>
      <c r="DA42" s="275">
        <v>999999</v>
      </c>
      <c r="DB42" s="275">
        <v>999999</v>
      </c>
      <c r="DC42" s="275">
        <v>999999</v>
      </c>
      <c r="DD42" s="275">
        <v>999999</v>
      </c>
      <c r="DE42" s="275">
        <v>999999</v>
      </c>
      <c r="DF42" s="275">
        <v>999999</v>
      </c>
      <c r="DG42" s="275">
        <v>999999</v>
      </c>
      <c r="DH42" s="275">
        <v>999999</v>
      </c>
      <c r="DI42" s="275">
        <v>999999</v>
      </c>
      <c r="DJ42" s="275">
        <v>999999</v>
      </c>
      <c r="DK42" s="275">
        <v>999999</v>
      </c>
      <c r="DL42" s="275">
        <v>999999</v>
      </c>
      <c r="DM42" s="275">
        <v>999999</v>
      </c>
      <c r="DN42" s="275">
        <v>999999</v>
      </c>
      <c r="DO42" s="275">
        <v>999999</v>
      </c>
      <c r="DP42" s="275">
        <v>999999</v>
      </c>
      <c r="DQ42" s="275">
        <v>999999</v>
      </c>
      <c r="DR42" s="275">
        <v>999999</v>
      </c>
      <c r="DS42" s="275">
        <v>999999</v>
      </c>
      <c r="DT42" s="275">
        <v>999999</v>
      </c>
      <c r="DU42" s="275">
        <v>999999</v>
      </c>
      <c r="DV42" s="275">
        <v>999999</v>
      </c>
      <c r="DW42" s="275">
        <v>999999</v>
      </c>
      <c r="DX42" s="275">
        <v>999999</v>
      </c>
      <c r="DY42" s="275">
        <v>999999</v>
      </c>
      <c r="DZ42" s="275">
        <v>999999</v>
      </c>
      <c r="EA42" s="275">
        <v>999999</v>
      </c>
      <c r="EB42" s="275">
        <v>999999</v>
      </c>
      <c r="EC42" s="275">
        <v>999999</v>
      </c>
      <c r="ED42" s="275">
        <v>999999</v>
      </c>
      <c r="EE42" s="275">
        <v>999999</v>
      </c>
      <c r="EF42" s="275">
        <v>999999</v>
      </c>
      <c r="EG42" s="275">
        <v>999999</v>
      </c>
      <c r="EH42" s="275">
        <v>999999</v>
      </c>
      <c r="EI42" s="275">
        <v>999999</v>
      </c>
      <c r="EJ42" s="275">
        <v>999999</v>
      </c>
      <c r="EK42" s="275">
        <v>999999</v>
      </c>
      <c r="EL42" s="275">
        <v>999999</v>
      </c>
      <c r="EM42" s="275">
        <v>999999</v>
      </c>
      <c r="EN42" s="275">
        <v>999999</v>
      </c>
      <c r="EO42" s="275">
        <v>999999</v>
      </c>
      <c r="EP42" s="275">
        <v>999999</v>
      </c>
      <c r="EQ42" s="275">
        <v>999999</v>
      </c>
      <c r="ER42" s="275">
        <v>999999</v>
      </c>
      <c r="ES42" s="275">
        <v>999999</v>
      </c>
      <c r="ET42" s="275">
        <v>999999</v>
      </c>
      <c r="EU42" s="275">
        <v>999999</v>
      </c>
      <c r="EV42" s="275">
        <v>999999</v>
      </c>
      <c r="EW42" s="275">
        <v>999999</v>
      </c>
      <c r="EX42" s="275">
        <v>999999</v>
      </c>
      <c r="EY42" s="275">
        <v>999999</v>
      </c>
      <c r="EZ42" s="275">
        <v>999999</v>
      </c>
      <c r="FA42" s="275">
        <v>999999</v>
      </c>
      <c r="FB42" s="275">
        <v>999999</v>
      </c>
      <c r="FC42" s="275">
        <v>999999</v>
      </c>
      <c r="FD42" s="275">
        <v>999999</v>
      </c>
      <c r="FE42" s="275">
        <v>999999</v>
      </c>
      <c r="FF42" s="275">
        <v>999999</v>
      </c>
      <c r="FG42" s="275">
        <v>999999</v>
      </c>
      <c r="FH42" s="275">
        <v>999999</v>
      </c>
      <c r="FI42" s="275">
        <v>999999</v>
      </c>
      <c r="FJ42" s="275">
        <v>999999</v>
      </c>
      <c r="FK42" s="275">
        <v>999999</v>
      </c>
      <c r="FL42" s="275">
        <v>999999</v>
      </c>
      <c r="FM42" s="275">
        <v>999999</v>
      </c>
      <c r="FN42" s="275">
        <v>999999</v>
      </c>
      <c r="FO42" s="275">
        <v>999999</v>
      </c>
      <c r="FP42" s="275">
        <v>999999</v>
      </c>
      <c r="FQ42" s="275">
        <v>999999</v>
      </c>
      <c r="FR42" s="275">
        <v>999999</v>
      </c>
      <c r="FS42" s="275">
        <v>999999</v>
      </c>
      <c r="FT42" s="275">
        <v>999999</v>
      </c>
      <c r="FU42" s="275">
        <v>999999</v>
      </c>
      <c r="FV42" s="275">
        <v>999999</v>
      </c>
      <c r="FW42" s="275">
        <v>999999</v>
      </c>
      <c r="FX42" s="275">
        <v>999999</v>
      </c>
      <c r="FY42" s="275">
        <v>999999</v>
      </c>
      <c r="FZ42" s="275">
        <v>999999</v>
      </c>
      <c r="GA42" s="275">
        <v>999999</v>
      </c>
      <c r="GB42" s="275">
        <v>999999</v>
      </c>
      <c r="GC42" s="275">
        <v>999999</v>
      </c>
      <c r="GD42" s="275">
        <v>999999</v>
      </c>
      <c r="GE42" s="275">
        <v>999999</v>
      </c>
      <c r="GF42" s="275">
        <v>999999</v>
      </c>
      <c r="GG42" s="275">
        <v>999999</v>
      </c>
      <c r="GH42" s="275">
        <v>999999</v>
      </c>
      <c r="GI42" s="275">
        <v>999999</v>
      </c>
      <c r="GJ42" s="275">
        <v>999999</v>
      </c>
      <c r="GK42" s="275">
        <v>999999</v>
      </c>
      <c r="GL42" s="275">
        <v>999999</v>
      </c>
      <c r="GM42" s="275">
        <v>999999</v>
      </c>
      <c r="GN42" s="275">
        <v>999999</v>
      </c>
    </row>
    <row r="43" spans="1:196" ht="60" customHeight="1" x14ac:dyDescent="0.15">
      <c r="A43" s="218">
        <v>37</v>
      </c>
      <c r="B43" s="216" t="str" cm="1">
        <f t="array" aca="1" ref="B43" ca="1">IF(ISNUMBER(FIND(","&amp;A43&amp;",",INDIRECT("E"&amp;$B$2))),"yes","no")</f>
        <v>no</v>
      </c>
      <c r="C43" s="205">
        <f t="shared" ca="1" si="196"/>
        <v>999999</v>
      </c>
      <c r="D43" s="204"/>
      <c r="E43" s="206"/>
      <c r="F43" s="207"/>
      <c r="G43" s="208"/>
      <c r="H43" s="209"/>
      <c r="I43" s="210"/>
      <c r="J43" s="211"/>
      <c r="K43" s="212"/>
      <c r="L43" s="213"/>
      <c r="M43" s="213"/>
      <c r="N43" s="214"/>
      <c r="O43" s="222">
        <v>37</v>
      </c>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139"/>
      <c r="AQ43" s="139"/>
      <c r="AR43" s="139"/>
      <c r="AS43" s="139"/>
      <c r="AT43" s="139"/>
      <c r="AU43" s="139"/>
      <c r="AV43" s="139"/>
      <c r="AW43" s="139"/>
      <c r="AX43" s="139"/>
      <c r="AY43" s="139"/>
      <c r="AZ43" s="139"/>
      <c r="BA43" s="139" t="str">
        <f>'VRP Model'!AX43</f>
        <v>-</v>
      </c>
      <c r="BB43" s="275">
        <v>999999</v>
      </c>
      <c r="BC43" s="275">
        <v>999999</v>
      </c>
      <c r="BD43" s="275">
        <v>999999</v>
      </c>
      <c r="BE43" s="275">
        <v>999999</v>
      </c>
      <c r="BF43" s="275">
        <v>999999</v>
      </c>
      <c r="BG43" s="275">
        <v>999999</v>
      </c>
      <c r="BH43" s="275">
        <v>999999</v>
      </c>
      <c r="BI43" s="275">
        <v>999999</v>
      </c>
      <c r="BJ43" s="275">
        <v>999999</v>
      </c>
      <c r="BK43" s="275">
        <v>999999</v>
      </c>
      <c r="BL43" s="275">
        <v>999999</v>
      </c>
      <c r="BM43" s="275">
        <v>999999</v>
      </c>
      <c r="BN43" s="275">
        <v>999999</v>
      </c>
      <c r="BO43" s="275">
        <v>999999</v>
      </c>
      <c r="BP43" s="275">
        <v>999999</v>
      </c>
      <c r="BQ43" s="275">
        <v>999999</v>
      </c>
      <c r="BR43" s="275">
        <v>999999</v>
      </c>
      <c r="BS43" s="275">
        <v>999999</v>
      </c>
      <c r="BT43" s="275">
        <v>999999</v>
      </c>
      <c r="BU43" s="275">
        <v>999999</v>
      </c>
      <c r="BV43" s="275">
        <v>999999</v>
      </c>
      <c r="BW43" s="275">
        <v>999999</v>
      </c>
      <c r="BX43" s="275">
        <v>999999</v>
      </c>
      <c r="BY43" s="275">
        <v>999999</v>
      </c>
      <c r="BZ43" s="275">
        <v>999999</v>
      </c>
      <c r="CA43" s="275">
        <v>999999</v>
      </c>
      <c r="CB43" s="275">
        <v>999999</v>
      </c>
      <c r="CC43" s="275">
        <v>999999</v>
      </c>
      <c r="CD43" s="275">
        <v>999999</v>
      </c>
      <c r="CE43" s="275">
        <v>999999</v>
      </c>
      <c r="CF43" s="275">
        <v>999999</v>
      </c>
      <c r="CG43" s="275">
        <v>999999</v>
      </c>
      <c r="CH43" s="275">
        <v>999999</v>
      </c>
      <c r="CI43" s="275">
        <v>999999</v>
      </c>
      <c r="CJ43" s="275">
        <v>999999</v>
      </c>
      <c r="CK43" s="275">
        <v>999999</v>
      </c>
      <c r="CL43" s="275">
        <v>999999</v>
      </c>
      <c r="CM43" s="275">
        <v>999999</v>
      </c>
      <c r="CN43" s="275">
        <v>999999</v>
      </c>
      <c r="CO43" s="275">
        <v>999999</v>
      </c>
      <c r="CP43" s="275">
        <v>999999</v>
      </c>
      <c r="CQ43" s="275">
        <v>999999</v>
      </c>
      <c r="CR43" s="275">
        <v>999999</v>
      </c>
      <c r="CS43" s="275">
        <v>999999</v>
      </c>
      <c r="CT43" s="275">
        <v>999999</v>
      </c>
      <c r="CU43" s="275">
        <v>999999</v>
      </c>
      <c r="CV43" s="275">
        <v>999999</v>
      </c>
      <c r="CW43" s="275">
        <v>999999</v>
      </c>
      <c r="CX43" s="275">
        <v>999999</v>
      </c>
      <c r="CY43" s="275">
        <v>999999</v>
      </c>
      <c r="CZ43" s="275">
        <v>999999</v>
      </c>
      <c r="DA43" s="275">
        <v>999999</v>
      </c>
      <c r="DB43" s="275">
        <v>999999</v>
      </c>
      <c r="DC43" s="275">
        <v>999999</v>
      </c>
      <c r="DD43" s="275">
        <v>999999</v>
      </c>
      <c r="DE43" s="275">
        <v>999999</v>
      </c>
      <c r="DF43" s="275">
        <v>999999</v>
      </c>
      <c r="DG43" s="275">
        <v>999999</v>
      </c>
      <c r="DH43" s="275">
        <v>999999</v>
      </c>
      <c r="DI43" s="275">
        <v>999999</v>
      </c>
      <c r="DJ43" s="275">
        <v>999999</v>
      </c>
      <c r="DK43" s="275">
        <v>999999</v>
      </c>
      <c r="DL43" s="275">
        <v>999999</v>
      </c>
      <c r="DM43" s="275">
        <v>999999</v>
      </c>
      <c r="DN43" s="275">
        <v>999999</v>
      </c>
      <c r="DO43" s="275">
        <v>999999</v>
      </c>
      <c r="DP43" s="275">
        <v>999999</v>
      </c>
      <c r="DQ43" s="275">
        <v>999999</v>
      </c>
      <c r="DR43" s="275">
        <v>999999</v>
      </c>
      <c r="DS43" s="275">
        <v>999999</v>
      </c>
      <c r="DT43" s="275">
        <v>999999</v>
      </c>
      <c r="DU43" s="275">
        <v>999999</v>
      </c>
      <c r="DV43" s="275">
        <v>999999</v>
      </c>
      <c r="DW43" s="275">
        <v>999999</v>
      </c>
      <c r="DX43" s="275">
        <v>999999</v>
      </c>
      <c r="DY43" s="275">
        <v>999999</v>
      </c>
      <c r="DZ43" s="275">
        <v>999999</v>
      </c>
      <c r="EA43" s="275">
        <v>999999</v>
      </c>
      <c r="EB43" s="275">
        <v>999999</v>
      </c>
      <c r="EC43" s="275">
        <v>999999</v>
      </c>
      <c r="ED43" s="275">
        <v>999999</v>
      </c>
      <c r="EE43" s="275">
        <v>999999</v>
      </c>
      <c r="EF43" s="275">
        <v>999999</v>
      </c>
      <c r="EG43" s="275">
        <v>999999</v>
      </c>
      <c r="EH43" s="275">
        <v>999999</v>
      </c>
      <c r="EI43" s="275">
        <v>999999</v>
      </c>
      <c r="EJ43" s="275">
        <v>999999</v>
      </c>
      <c r="EK43" s="275">
        <v>999999</v>
      </c>
      <c r="EL43" s="275">
        <v>999999</v>
      </c>
      <c r="EM43" s="275">
        <v>999999</v>
      </c>
      <c r="EN43" s="275">
        <v>999999</v>
      </c>
      <c r="EO43" s="275">
        <v>999999</v>
      </c>
      <c r="EP43" s="275">
        <v>999999</v>
      </c>
      <c r="EQ43" s="275">
        <v>999999</v>
      </c>
      <c r="ER43" s="275">
        <v>999999</v>
      </c>
      <c r="ES43" s="275">
        <v>999999</v>
      </c>
      <c r="ET43" s="275">
        <v>999999</v>
      </c>
      <c r="EU43" s="275">
        <v>999999</v>
      </c>
      <c r="EV43" s="275">
        <v>999999</v>
      </c>
      <c r="EW43" s="275">
        <v>999999</v>
      </c>
      <c r="EX43" s="275">
        <v>999999</v>
      </c>
      <c r="EY43" s="275">
        <v>999999</v>
      </c>
      <c r="EZ43" s="275">
        <v>999999</v>
      </c>
      <c r="FA43" s="275">
        <v>999999</v>
      </c>
      <c r="FB43" s="275">
        <v>999999</v>
      </c>
      <c r="FC43" s="275">
        <v>999999</v>
      </c>
      <c r="FD43" s="275">
        <v>999999</v>
      </c>
      <c r="FE43" s="275">
        <v>999999</v>
      </c>
      <c r="FF43" s="275">
        <v>999999</v>
      </c>
      <c r="FG43" s="275">
        <v>999999</v>
      </c>
      <c r="FH43" s="275">
        <v>999999</v>
      </c>
      <c r="FI43" s="275">
        <v>999999</v>
      </c>
      <c r="FJ43" s="275">
        <v>999999</v>
      </c>
      <c r="FK43" s="275">
        <v>999999</v>
      </c>
      <c r="FL43" s="275">
        <v>999999</v>
      </c>
      <c r="FM43" s="275">
        <v>999999</v>
      </c>
      <c r="FN43" s="275">
        <v>999999</v>
      </c>
      <c r="FO43" s="275">
        <v>999999</v>
      </c>
      <c r="FP43" s="275">
        <v>999999</v>
      </c>
      <c r="FQ43" s="275">
        <v>999999</v>
      </c>
      <c r="FR43" s="275">
        <v>999999</v>
      </c>
      <c r="FS43" s="275">
        <v>999999</v>
      </c>
      <c r="FT43" s="275">
        <v>999999</v>
      </c>
      <c r="FU43" s="275">
        <v>999999</v>
      </c>
      <c r="FV43" s="275">
        <v>999999</v>
      </c>
      <c r="FW43" s="275">
        <v>999999</v>
      </c>
      <c r="FX43" s="275">
        <v>999999</v>
      </c>
      <c r="FY43" s="275">
        <v>999999</v>
      </c>
      <c r="FZ43" s="275">
        <v>999999</v>
      </c>
      <c r="GA43" s="275">
        <v>999999</v>
      </c>
      <c r="GB43" s="275">
        <v>999999</v>
      </c>
      <c r="GC43" s="275">
        <v>999999</v>
      </c>
      <c r="GD43" s="275">
        <v>999999</v>
      </c>
      <c r="GE43" s="275">
        <v>999999</v>
      </c>
      <c r="GF43" s="275">
        <v>999999</v>
      </c>
      <c r="GG43" s="275">
        <v>999999</v>
      </c>
      <c r="GH43" s="275">
        <v>999999</v>
      </c>
      <c r="GI43" s="275">
        <v>999999</v>
      </c>
      <c r="GJ43" s="275">
        <v>999999</v>
      </c>
      <c r="GK43" s="275">
        <v>999999</v>
      </c>
      <c r="GL43" s="275">
        <v>999999</v>
      </c>
      <c r="GM43" s="275">
        <v>999999</v>
      </c>
      <c r="GN43" s="275">
        <v>999999</v>
      </c>
    </row>
    <row r="44" spans="1:196" ht="60" customHeight="1" x14ac:dyDescent="0.15">
      <c r="A44" s="218">
        <v>38</v>
      </c>
      <c r="B44" s="216" t="str" cm="1">
        <f t="array" aca="1" ref="B44" ca="1">IF(ISNUMBER(FIND(","&amp;A44&amp;",",INDIRECT("E"&amp;$B$2))),"yes","no")</f>
        <v>no</v>
      </c>
      <c r="C44" s="205">
        <f t="shared" ca="1" si="196"/>
        <v>999999</v>
      </c>
      <c r="D44" s="204"/>
      <c r="E44" s="206"/>
      <c r="F44" s="207"/>
      <c r="G44" s="208"/>
      <c r="H44" s="209"/>
      <c r="I44" s="210"/>
      <c r="J44" s="211"/>
      <c r="K44" s="212"/>
      <c r="L44" s="213"/>
      <c r="M44" s="213"/>
      <c r="N44" s="214"/>
      <c r="O44" s="222">
        <v>38</v>
      </c>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139"/>
      <c r="AQ44" s="139"/>
      <c r="AR44" s="139"/>
      <c r="AS44" s="139"/>
      <c r="AT44" s="139"/>
      <c r="AU44" s="139"/>
      <c r="AV44" s="139"/>
      <c r="AW44" s="139"/>
      <c r="AX44" s="139"/>
      <c r="AY44" s="139"/>
      <c r="AZ44" s="139"/>
      <c r="BA44" s="139"/>
      <c r="BB44" s="139" t="str">
        <f>'VRP Model'!AY44</f>
        <v>-</v>
      </c>
      <c r="BC44" s="275">
        <v>999999</v>
      </c>
      <c r="BD44" s="275">
        <v>999999</v>
      </c>
      <c r="BE44" s="275">
        <v>999999</v>
      </c>
      <c r="BF44" s="275">
        <v>999999</v>
      </c>
      <c r="BG44" s="275">
        <v>999999</v>
      </c>
      <c r="BH44" s="275">
        <v>999999</v>
      </c>
      <c r="BI44" s="275">
        <v>999999</v>
      </c>
      <c r="BJ44" s="275">
        <v>999999</v>
      </c>
      <c r="BK44" s="275">
        <v>999999</v>
      </c>
      <c r="BL44" s="275">
        <v>999999</v>
      </c>
      <c r="BM44" s="275">
        <v>999999</v>
      </c>
      <c r="BN44" s="275">
        <v>999999</v>
      </c>
      <c r="BO44" s="275">
        <v>999999</v>
      </c>
      <c r="BP44" s="275">
        <v>999999</v>
      </c>
      <c r="BQ44" s="275">
        <v>999999</v>
      </c>
      <c r="BR44" s="275">
        <v>999999</v>
      </c>
      <c r="BS44" s="275">
        <v>999999</v>
      </c>
      <c r="BT44" s="275">
        <v>999999</v>
      </c>
      <c r="BU44" s="275">
        <v>999999</v>
      </c>
      <c r="BV44" s="275">
        <v>999999</v>
      </c>
      <c r="BW44" s="275">
        <v>999999</v>
      </c>
      <c r="BX44" s="275">
        <v>999999</v>
      </c>
      <c r="BY44" s="275">
        <v>999999</v>
      </c>
      <c r="BZ44" s="275">
        <v>999999</v>
      </c>
      <c r="CA44" s="275">
        <v>999999</v>
      </c>
      <c r="CB44" s="275">
        <v>999999</v>
      </c>
      <c r="CC44" s="275">
        <v>999999</v>
      </c>
      <c r="CD44" s="275">
        <v>999999</v>
      </c>
      <c r="CE44" s="275">
        <v>999999</v>
      </c>
      <c r="CF44" s="275">
        <v>999999</v>
      </c>
      <c r="CG44" s="275">
        <v>999999</v>
      </c>
      <c r="CH44" s="275">
        <v>999999</v>
      </c>
      <c r="CI44" s="275">
        <v>999999</v>
      </c>
      <c r="CJ44" s="275">
        <v>999999</v>
      </c>
      <c r="CK44" s="275">
        <v>999999</v>
      </c>
      <c r="CL44" s="275">
        <v>999999</v>
      </c>
      <c r="CM44" s="275">
        <v>999999</v>
      </c>
      <c r="CN44" s="275">
        <v>999999</v>
      </c>
      <c r="CO44" s="275">
        <v>999999</v>
      </c>
      <c r="CP44" s="275">
        <v>999999</v>
      </c>
      <c r="CQ44" s="275">
        <v>999999</v>
      </c>
      <c r="CR44" s="275">
        <v>999999</v>
      </c>
      <c r="CS44" s="275">
        <v>999999</v>
      </c>
      <c r="CT44" s="275">
        <v>999999</v>
      </c>
      <c r="CU44" s="275">
        <v>999999</v>
      </c>
      <c r="CV44" s="275">
        <v>999999</v>
      </c>
      <c r="CW44" s="275">
        <v>999999</v>
      </c>
      <c r="CX44" s="275">
        <v>999999</v>
      </c>
      <c r="CY44" s="275">
        <v>999999</v>
      </c>
      <c r="CZ44" s="275">
        <v>999999</v>
      </c>
      <c r="DA44" s="275">
        <v>999999</v>
      </c>
      <c r="DB44" s="275">
        <v>999999</v>
      </c>
      <c r="DC44" s="275">
        <v>999999</v>
      </c>
      <c r="DD44" s="275">
        <v>999999</v>
      </c>
      <c r="DE44" s="275">
        <v>999999</v>
      </c>
      <c r="DF44" s="275">
        <v>999999</v>
      </c>
      <c r="DG44" s="275">
        <v>999999</v>
      </c>
      <c r="DH44" s="275">
        <v>999999</v>
      </c>
      <c r="DI44" s="275">
        <v>999999</v>
      </c>
      <c r="DJ44" s="275">
        <v>999999</v>
      </c>
      <c r="DK44" s="275">
        <v>999999</v>
      </c>
      <c r="DL44" s="275">
        <v>999999</v>
      </c>
      <c r="DM44" s="275">
        <v>999999</v>
      </c>
      <c r="DN44" s="275">
        <v>999999</v>
      </c>
      <c r="DO44" s="275">
        <v>999999</v>
      </c>
      <c r="DP44" s="275">
        <v>999999</v>
      </c>
      <c r="DQ44" s="275">
        <v>999999</v>
      </c>
      <c r="DR44" s="275">
        <v>999999</v>
      </c>
      <c r="DS44" s="275">
        <v>999999</v>
      </c>
      <c r="DT44" s="275">
        <v>999999</v>
      </c>
      <c r="DU44" s="275">
        <v>999999</v>
      </c>
      <c r="DV44" s="275">
        <v>999999</v>
      </c>
      <c r="DW44" s="275">
        <v>999999</v>
      </c>
      <c r="DX44" s="275">
        <v>999999</v>
      </c>
      <c r="DY44" s="275">
        <v>999999</v>
      </c>
      <c r="DZ44" s="275">
        <v>999999</v>
      </c>
      <c r="EA44" s="275">
        <v>999999</v>
      </c>
      <c r="EB44" s="275">
        <v>999999</v>
      </c>
      <c r="EC44" s="275">
        <v>999999</v>
      </c>
      <c r="ED44" s="275">
        <v>999999</v>
      </c>
      <c r="EE44" s="275">
        <v>999999</v>
      </c>
      <c r="EF44" s="275">
        <v>999999</v>
      </c>
      <c r="EG44" s="275">
        <v>999999</v>
      </c>
      <c r="EH44" s="275">
        <v>999999</v>
      </c>
      <c r="EI44" s="275">
        <v>999999</v>
      </c>
      <c r="EJ44" s="275">
        <v>999999</v>
      </c>
      <c r="EK44" s="275">
        <v>999999</v>
      </c>
      <c r="EL44" s="275">
        <v>999999</v>
      </c>
      <c r="EM44" s="275">
        <v>999999</v>
      </c>
      <c r="EN44" s="275">
        <v>999999</v>
      </c>
      <c r="EO44" s="275">
        <v>999999</v>
      </c>
      <c r="EP44" s="275">
        <v>999999</v>
      </c>
      <c r="EQ44" s="275">
        <v>999999</v>
      </c>
      <c r="ER44" s="275">
        <v>999999</v>
      </c>
      <c r="ES44" s="275">
        <v>999999</v>
      </c>
      <c r="ET44" s="275">
        <v>999999</v>
      </c>
      <c r="EU44" s="275">
        <v>999999</v>
      </c>
      <c r="EV44" s="275">
        <v>999999</v>
      </c>
      <c r="EW44" s="275">
        <v>999999</v>
      </c>
      <c r="EX44" s="275">
        <v>999999</v>
      </c>
      <c r="EY44" s="275">
        <v>999999</v>
      </c>
      <c r="EZ44" s="275">
        <v>999999</v>
      </c>
      <c r="FA44" s="275">
        <v>999999</v>
      </c>
      <c r="FB44" s="275">
        <v>999999</v>
      </c>
      <c r="FC44" s="275">
        <v>999999</v>
      </c>
      <c r="FD44" s="275">
        <v>999999</v>
      </c>
      <c r="FE44" s="275">
        <v>999999</v>
      </c>
      <c r="FF44" s="275">
        <v>999999</v>
      </c>
      <c r="FG44" s="275">
        <v>999999</v>
      </c>
      <c r="FH44" s="275">
        <v>999999</v>
      </c>
      <c r="FI44" s="275">
        <v>999999</v>
      </c>
      <c r="FJ44" s="275">
        <v>999999</v>
      </c>
      <c r="FK44" s="275">
        <v>999999</v>
      </c>
      <c r="FL44" s="275">
        <v>999999</v>
      </c>
      <c r="FM44" s="275">
        <v>999999</v>
      </c>
      <c r="FN44" s="275">
        <v>999999</v>
      </c>
      <c r="FO44" s="275">
        <v>999999</v>
      </c>
      <c r="FP44" s="275">
        <v>999999</v>
      </c>
      <c r="FQ44" s="275">
        <v>999999</v>
      </c>
      <c r="FR44" s="275">
        <v>999999</v>
      </c>
      <c r="FS44" s="275">
        <v>999999</v>
      </c>
      <c r="FT44" s="275">
        <v>999999</v>
      </c>
      <c r="FU44" s="275">
        <v>999999</v>
      </c>
      <c r="FV44" s="275">
        <v>999999</v>
      </c>
      <c r="FW44" s="275">
        <v>999999</v>
      </c>
      <c r="FX44" s="275">
        <v>999999</v>
      </c>
      <c r="FY44" s="275">
        <v>999999</v>
      </c>
      <c r="FZ44" s="275">
        <v>999999</v>
      </c>
      <c r="GA44" s="275">
        <v>999999</v>
      </c>
      <c r="GB44" s="275">
        <v>999999</v>
      </c>
      <c r="GC44" s="275">
        <v>999999</v>
      </c>
      <c r="GD44" s="275">
        <v>999999</v>
      </c>
      <c r="GE44" s="275">
        <v>999999</v>
      </c>
      <c r="GF44" s="275">
        <v>999999</v>
      </c>
      <c r="GG44" s="275">
        <v>999999</v>
      </c>
      <c r="GH44" s="275">
        <v>999999</v>
      </c>
      <c r="GI44" s="275">
        <v>999999</v>
      </c>
      <c r="GJ44" s="275">
        <v>999999</v>
      </c>
      <c r="GK44" s="275">
        <v>999999</v>
      </c>
      <c r="GL44" s="275">
        <v>999999</v>
      </c>
      <c r="GM44" s="275">
        <v>999999</v>
      </c>
      <c r="GN44" s="275">
        <v>999999</v>
      </c>
    </row>
    <row r="45" spans="1:196" ht="60" customHeight="1" x14ac:dyDescent="0.15">
      <c r="A45" s="218">
        <v>39</v>
      </c>
      <c r="B45" s="216" t="str" cm="1">
        <f t="array" aca="1" ref="B45" ca="1">IF(ISNUMBER(FIND(","&amp;A45&amp;",",INDIRECT("E"&amp;$B$2))),"yes","no")</f>
        <v>no</v>
      </c>
      <c r="C45" s="205">
        <f t="shared" ca="1" si="196"/>
        <v>999999</v>
      </c>
      <c r="D45" s="204"/>
      <c r="E45" s="206"/>
      <c r="F45" s="207"/>
      <c r="G45" s="208"/>
      <c r="H45" s="209"/>
      <c r="I45" s="210"/>
      <c r="J45" s="211"/>
      <c r="K45" s="212"/>
      <c r="L45" s="213"/>
      <c r="M45" s="213"/>
      <c r="N45" s="214"/>
      <c r="O45" s="222">
        <v>39</v>
      </c>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139"/>
      <c r="AQ45" s="139"/>
      <c r="AR45" s="139"/>
      <c r="AS45" s="139"/>
      <c r="AT45" s="139"/>
      <c r="AU45" s="139"/>
      <c r="AV45" s="139"/>
      <c r="AW45" s="139"/>
      <c r="AX45" s="139"/>
      <c r="AY45" s="139"/>
      <c r="AZ45" s="139"/>
      <c r="BA45" s="139"/>
      <c r="BB45" s="139"/>
      <c r="BC45" s="139" t="str">
        <f>'VRP Model'!AZ45</f>
        <v>-</v>
      </c>
      <c r="BD45" s="275">
        <v>999999</v>
      </c>
      <c r="BE45" s="275">
        <v>999999</v>
      </c>
      <c r="BF45" s="275">
        <v>999999</v>
      </c>
      <c r="BG45" s="275">
        <v>999999</v>
      </c>
      <c r="BH45" s="275">
        <v>999999</v>
      </c>
      <c r="BI45" s="275">
        <v>999999</v>
      </c>
      <c r="BJ45" s="275">
        <v>999999</v>
      </c>
      <c r="BK45" s="275">
        <v>999999</v>
      </c>
      <c r="BL45" s="275">
        <v>999999</v>
      </c>
      <c r="BM45" s="275">
        <v>999999</v>
      </c>
      <c r="BN45" s="275">
        <v>999999</v>
      </c>
      <c r="BO45" s="275">
        <v>999999</v>
      </c>
      <c r="BP45" s="275">
        <v>999999</v>
      </c>
      <c r="BQ45" s="275">
        <v>999999</v>
      </c>
      <c r="BR45" s="275">
        <v>999999</v>
      </c>
      <c r="BS45" s="275">
        <v>999999</v>
      </c>
      <c r="BT45" s="275">
        <v>999999</v>
      </c>
      <c r="BU45" s="275">
        <v>999999</v>
      </c>
      <c r="BV45" s="275">
        <v>999999</v>
      </c>
      <c r="BW45" s="275">
        <v>999999</v>
      </c>
      <c r="BX45" s="275">
        <v>999999</v>
      </c>
      <c r="BY45" s="275">
        <v>999999</v>
      </c>
      <c r="BZ45" s="275">
        <v>999999</v>
      </c>
      <c r="CA45" s="275">
        <v>999999</v>
      </c>
      <c r="CB45" s="275">
        <v>999999</v>
      </c>
      <c r="CC45" s="275">
        <v>999999</v>
      </c>
      <c r="CD45" s="275">
        <v>999999</v>
      </c>
      <c r="CE45" s="275">
        <v>999999</v>
      </c>
      <c r="CF45" s="275">
        <v>999999</v>
      </c>
      <c r="CG45" s="275">
        <v>999999</v>
      </c>
      <c r="CH45" s="275">
        <v>999999</v>
      </c>
      <c r="CI45" s="275">
        <v>999999</v>
      </c>
      <c r="CJ45" s="275">
        <v>999999</v>
      </c>
      <c r="CK45" s="275">
        <v>999999</v>
      </c>
      <c r="CL45" s="275">
        <v>999999</v>
      </c>
      <c r="CM45" s="275">
        <v>999999</v>
      </c>
      <c r="CN45" s="275">
        <v>999999</v>
      </c>
      <c r="CO45" s="275">
        <v>999999</v>
      </c>
      <c r="CP45" s="275">
        <v>999999</v>
      </c>
      <c r="CQ45" s="275">
        <v>999999</v>
      </c>
      <c r="CR45" s="275">
        <v>999999</v>
      </c>
      <c r="CS45" s="275">
        <v>999999</v>
      </c>
      <c r="CT45" s="275">
        <v>999999</v>
      </c>
      <c r="CU45" s="275">
        <v>999999</v>
      </c>
      <c r="CV45" s="275">
        <v>999999</v>
      </c>
      <c r="CW45" s="275">
        <v>999999</v>
      </c>
      <c r="CX45" s="275">
        <v>999999</v>
      </c>
      <c r="CY45" s="275">
        <v>999999</v>
      </c>
      <c r="CZ45" s="275">
        <v>999999</v>
      </c>
      <c r="DA45" s="275">
        <v>999999</v>
      </c>
      <c r="DB45" s="275">
        <v>999999</v>
      </c>
      <c r="DC45" s="275">
        <v>999999</v>
      </c>
      <c r="DD45" s="275">
        <v>999999</v>
      </c>
      <c r="DE45" s="275">
        <v>999999</v>
      </c>
      <c r="DF45" s="275">
        <v>999999</v>
      </c>
      <c r="DG45" s="275">
        <v>999999</v>
      </c>
      <c r="DH45" s="275">
        <v>999999</v>
      </c>
      <c r="DI45" s="275">
        <v>999999</v>
      </c>
      <c r="DJ45" s="275">
        <v>999999</v>
      </c>
      <c r="DK45" s="275">
        <v>999999</v>
      </c>
      <c r="DL45" s="275">
        <v>999999</v>
      </c>
      <c r="DM45" s="275">
        <v>999999</v>
      </c>
      <c r="DN45" s="275">
        <v>999999</v>
      </c>
      <c r="DO45" s="275">
        <v>999999</v>
      </c>
      <c r="DP45" s="275">
        <v>999999</v>
      </c>
      <c r="DQ45" s="275">
        <v>999999</v>
      </c>
      <c r="DR45" s="275">
        <v>999999</v>
      </c>
      <c r="DS45" s="275">
        <v>999999</v>
      </c>
      <c r="DT45" s="275">
        <v>999999</v>
      </c>
      <c r="DU45" s="275">
        <v>999999</v>
      </c>
      <c r="DV45" s="275">
        <v>999999</v>
      </c>
      <c r="DW45" s="275">
        <v>999999</v>
      </c>
      <c r="DX45" s="275">
        <v>999999</v>
      </c>
      <c r="DY45" s="275">
        <v>999999</v>
      </c>
      <c r="DZ45" s="275">
        <v>999999</v>
      </c>
      <c r="EA45" s="275">
        <v>999999</v>
      </c>
      <c r="EB45" s="275">
        <v>999999</v>
      </c>
      <c r="EC45" s="275">
        <v>999999</v>
      </c>
      <c r="ED45" s="275">
        <v>999999</v>
      </c>
      <c r="EE45" s="275">
        <v>999999</v>
      </c>
      <c r="EF45" s="275">
        <v>999999</v>
      </c>
      <c r="EG45" s="275">
        <v>999999</v>
      </c>
      <c r="EH45" s="275">
        <v>999999</v>
      </c>
      <c r="EI45" s="275">
        <v>999999</v>
      </c>
      <c r="EJ45" s="275">
        <v>999999</v>
      </c>
      <c r="EK45" s="275">
        <v>999999</v>
      </c>
      <c r="EL45" s="275">
        <v>999999</v>
      </c>
      <c r="EM45" s="275">
        <v>999999</v>
      </c>
      <c r="EN45" s="275">
        <v>999999</v>
      </c>
      <c r="EO45" s="275">
        <v>999999</v>
      </c>
      <c r="EP45" s="275">
        <v>999999</v>
      </c>
      <c r="EQ45" s="275">
        <v>999999</v>
      </c>
      <c r="ER45" s="275">
        <v>999999</v>
      </c>
      <c r="ES45" s="275">
        <v>999999</v>
      </c>
      <c r="ET45" s="275">
        <v>999999</v>
      </c>
      <c r="EU45" s="275">
        <v>999999</v>
      </c>
      <c r="EV45" s="275">
        <v>999999</v>
      </c>
      <c r="EW45" s="275">
        <v>999999</v>
      </c>
      <c r="EX45" s="275">
        <v>999999</v>
      </c>
      <c r="EY45" s="275">
        <v>999999</v>
      </c>
      <c r="EZ45" s="275">
        <v>999999</v>
      </c>
      <c r="FA45" s="275">
        <v>999999</v>
      </c>
      <c r="FB45" s="275">
        <v>999999</v>
      </c>
      <c r="FC45" s="275">
        <v>999999</v>
      </c>
      <c r="FD45" s="275">
        <v>999999</v>
      </c>
      <c r="FE45" s="275">
        <v>999999</v>
      </c>
      <c r="FF45" s="275">
        <v>999999</v>
      </c>
      <c r="FG45" s="275">
        <v>999999</v>
      </c>
      <c r="FH45" s="275">
        <v>999999</v>
      </c>
      <c r="FI45" s="275">
        <v>999999</v>
      </c>
      <c r="FJ45" s="275">
        <v>999999</v>
      </c>
      <c r="FK45" s="275">
        <v>999999</v>
      </c>
      <c r="FL45" s="275">
        <v>999999</v>
      </c>
      <c r="FM45" s="275">
        <v>999999</v>
      </c>
      <c r="FN45" s="275">
        <v>999999</v>
      </c>
      <c r="FO45" s="275">
        <v>999999</v>
      </c>
      <c r="FP45" s="275">
        <v>999999</v>
      </c>
      <c r="FQ45" s="275">
        <v>999999</v>
      </c>
      <c r="FR45" s="275">
        <v>999999</v>
      </c>
      <c r="FS45" s="275">
        <v>999999</v>
      </c>
      <c r="FT45" s="275">
        <v>999999</v>
      </c>
      <c r="FU45" s="275">
        <v>999999</v>
      </c>
      <c r="FV45" s="275">
        <v>999999</v>
      </c>
      <c r="FW45" s="275">
        <v>999999</v>
      </c>
      <c r="FX45" s="275">
        <v>999999</v>
      </c>
      <c r="FY45" s="275">
        <v>999999</v>
      </c>
      <c r="FZ45" s="275">
        <v>999999</v>
      </c>
      <c r="GA45" s="275">
        <v>999999</v>
      </c>
      <c r="GB45" s="275">
        <v>999999</v>
      </c>
      <c r="GC45" s="275">
        <v>999999</v>
      </c>
      <c r="GD45" s="275">
        <v>999999</v>
      </c>
      <c r="GE45" s="275">
        <v>999999</v>
      </c>
      <c r="GF45" s="275">
        <v>999999</v>
      </c>
      <c r="GG45" s="275">
        <v>999999</v>
      </c>
      <c r="GH45" s="275">
        <v>999999</v>
      </c>
      <c r="GI45" s="275">
        <v>999999</v>
      </c>
      <c r="GJ45" s="275">
        <v>999999</v>
      </c>
      <c r="GK45" s="275">
        <v>999999</v>
      </c>
      <c r="GL45" s="275">
        <v>999999</v>
      </c>
      <c r="GM45" s="275">
        <v>999999</v>
      </c>
      <c r="GN45" s="275">
        <v>999999</v>
      </c>
    </row>
    <row r="46" spans="1:196" ht="60" customHeight="1" x14ac:dyDescent="0.15">
      <c r="A46" s="218">
        <v>40</v>
      </c>
      <c r="B46" s="216" t="str" cm="1">
        <f t="array" aca="1" ref="B46" ca="1">IF(ISNUMBER(FIND(","&amp;A46&amp;",",INDIRECT("E"&amp;$B$2))),"yes","no")</f>
        <v>no</v>
      </c>
      <c r="C46" s="205">
        <f t="shared" ca="1" si="196"/>
        <v>999999</v>
      </c>
      <c r="D46" s="204"/>
      <c r="E46" s="206"/>
      <c r="F46" s="207"/>
      <c r="G46" s="208"/>
      <c r="H46" s="209"/>
      <c r="I46" s="210"/>
      <c r="J46" s="211"/>
      <c r="K46" s="212"/>
      <c r="L46" s="213"/>
      <c r="M46" s="213"/>
      <c r="N46" s="214"/>
      <c r="O46" s="222">
        <v>40</v>
      </c>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139"/>
      <c r="AQ46" s="139"/>
      <c r="AR46" s="139"/>
      <c r="AS46" s="139"/>
      <c r="AT46" s="139"/>
      <c r="AU46" s="139"/>
      <c r="AV46" s="139"/>
      <c r="AW46" s="139"/>
      <c r="AX46" s="139"/>
      <c r="AY46" s="139"/>
      <c r="AZ46" s="139"/>
      <c r="BA46" s="139"/>
      <c r="BB46" s="139"/>
      <c r="BC46" s="139"/>
      <c r="BD46" s="139" t="str">
        <f>'VRP Model'!BA46</f>
        <v>-</v>
      </c>
      <c r="BE46" s="275">
        <v>999999</v>
      </c>
      <c r="BF46" s="275">
        <v>999999</v>
      </c>
      <c r="BG46" s="275">
        <v>999999</v>
      </c>
      <c r="BH46" s="275">
        <v>999999</v>
      </c>
      <c r="BI46" s="275">
        <v>999999</v>
      </c>
      <c r="BJ46" s="275">
        <v>999999</v>
      </c>
      <c r="BK46" s="275">
        <v>999999</v>
      </c>
      <c r="BL46" s="275">
        <v>999999</v>
      </c>
      <c r="BM46" s="275">
        <v>999999</v>
      </c>
      <c r="BN46" s="275">
        <v>999999</v>
      </c>
      <c r="BO46" s="275">
        <v>999999</v>
      </c>
      <c r="BP46" s="275">
        <v>999999</v>
      </c>
      <c r="BQ46" s="275">
        <v>999999</v>
      </c>
      <c r="BR46" s="275">
        <v>999999</v>
      </c>
      <c r="BS46" s="275">
        <v>999999</v>
      </c>
      <c r="BT46" s="275">
        <v>999999</v>
      </c>
      <c r="BU46" s="275">
        <v>999999</v>
      </c>
      <c r="BV46" s="275">
        <v>999999</v>
      </c>
      <c r="BW46" s="275">
        <v>999999</v>
      </c>
      <c r="BX46" s="275">
        <v>999999</v>
      </c>
      <c r="BY46" s="275">
        <v>999999</v>
      </c>
      <c r="BZ46" s="275">
        <v>999999</v>
      </c>
      <c r="CA46" s="275">
        <v>999999</v>
      </c>
      <c r="CB46" s="275">
        <v>999999</v>
      </c>
      <c r="CC46" s="275">
        <v>999999</v>
      </c>
      <c r="CD46" s="275">
        <v>999999</v>
      </c>
      <c r="CE46" s="275">
        <v>999999</v>
      </c>
      <c r="CF46" s="275">
        <v>999999</v>
      </c>
      <c r="CG46" s="275">
        <v>999999</v>
      </c>
      <c r="CH46" s="275">
        <v>999999</v>
      </c>
      <c r="CI46" s="275">
        <v>999999</v>
      </c>
      <c r="CJ46" s="275">
        <v>999999</v>
      </c>
      <c r="CK46" s="275">
        <v>999999</v>
      </c>
      <c r="CL46" s="275">
        <v>999999</v>
      </c>
      <c r="CM46" s="275">
        <v>999999</v>
      </c>
      <c r="CN46" s="275">
        <v>999999</v>
      </c>
      <c r="CO46" s="275">
        <v>999999</v>
      </c>
      <c r="CP46" s="275">
        <v>999999</v>
      </c>
      <c r="CQ46" s="275">
        <v>999999</v>
      </c>
      <c r="CR46" s="275">
        <v>999999</v>
      </c>
      <c r="CS46" s="275">
        <v>999999</v>
      </c>
      <c r="CT46" s="275">
        <v>999999</v>
      </c>
      <c r="CU46" s="275">
        <v>999999</v>
      </c>
      <c r="CV46" s="275">
        <v>999999</v>
      </c>
      <c r="CW46" s="275">
        <v>999999</v>
      </c>
      <c r="CX46" s="275">
        <v>999999</v>
      </c>
      <c r="CY46" s="275">
        <v>999999</v>
      </c>
      <c r="CZ46" s="275">
        <v>999999</v>
      </c>
      <c r="DA46" s="275">
        <v>999999</v>
      </c>
      <c r="DB46" s="275">
        <v>999999</v>
      </c>
      <c r="DC46" s="275">
        <v>999999</v>
      </c>
      <c r="DD46" s="275">
        <v>999999</v>
      </c>
      <c r="DE46" s="275">
        <v>999999</v>
      </c>
      <c r="DF46" s="275">
        <v>999999</v>
      </c>
      <c r="DG46" s="275">
        <v>999999</v>
      </c>
      <c r="DH46" s="275">
        <v>999999</v>
      </c>
      <c r="DI46" s="275">
        <v>999999</v>
      </c>
      <c r="DJ46" s="275">
        <v>999999</v>
      </c>
      <c r="DK46" s="275">
        <v>999999</v>
      </c>
      <c r="DL46" s="275">
        <v>999999</v>
      </c>
      <c r="DM46" s="275">
        <v>999999</v>
      </c>
      <c r="DN46" s="275">
        <v>999999</v>
      </c>
      <c r="DO46" s="275">
        <v>999999</v>
      </c>
      <c r="DP46" s="275">
        <v>999999</v>
      </c>
      <c r="DQ46" s="275">
        <v>999999</v>
      </c>
      <c r="DR46" s="275">
        <v>999999</v>
      </c>
      <c r="DS46" s="275">
        <v>999999</v>
      </c>
      <c r="DT46" s="275">
        <v>999999</v>
      </c>
      <c r="DU46" s="275">
        <v>999999</v>
      </c>
      <c r="DV46" s="275">
        <v>999999</v>
      </c>
      <c r="DW46" s="275">
        <v>999999</v>
      </c>
      <c r="DX46" s="275">
        <v>999999</v>
      </c>
      <c r="DY46" s="275">
        <v>999999</v>
      </c>
      <c r="DZ46" s="275">
        <v>999999</v>
      </c>
      <c r="EA46" s="275">
        <v>999999</v>
      </c>
      <c r="EB46" s="275">
        <v>999999</v>
      </c>
      <c r="EC46" s="275">
        <v>999999</v>
      </c>
      <c r="ED46" s="275">
        <v>999999</v>
      </c>
      <c r="EE46" s="275">
        <v>999999</v>
      </c>
      <c r="EF46" s="275">
        <v>999999</v>
      </c>
      <c r="EG46" s="275">
        <v>999999</v>
      </c>
      <c r="EH46" s="275">
        <v>999999</v>
      </c>
      <c r="EI46" s="275">
        <v>999999</v>
      </c>
      <c r="EJ46" s="275">
        <v>999999</v>
      </c>
      <c r="EK46" s="275">
        <v>999999</v>
      </c>
      <c r="EL46" s="275">
        <v>999999</v>
      </c>
      <c r="EM46" s="275">
        <v>999999</v>
      </c>
      <c r="EN46" s="275">
        <v>999999</v>
      </c>
      <c r="EO46" s="275">
        <v>999999</v>
      </c>
      <c r="EP46" s="275">
        <v>999999</v>
      </c>
      <c r="EQ46" s="275">
        <v>999999</v>
      </c>
      <c r="ER46" s="275">
        <v>999999</v>
      </c>
      <c r="ES46" s="275">
        <v>999999</v>
      </c>
      <c r="ET46" s="275">
        <v>999999</v>
      </c>
      <c r="EU46" s="275">
        <v>999999</v>
      </c>
      <c r="EV46" s="275">
        <v>999999</v>
      </c>
      <c r="EW46" s="275">
        <v>999999</v>
      </c>
      <c r="EX46" s="275">
        <v>999999</v>
      </c>
      <c r="EY46" s="275">
        <v>999999</v>
      </c>
      <c r="EZ46" s="275">
        <v>999999</v>
      </c>
      <c r="FA46" s="275">
        <v>999999</v>
      </c>
      <c r="FB46" s="275">
        <v>999999</v>
      </c>
      <c r="FC46" s="275">
        <v>999999</v>
      </c>
      <c r="FD46" s="275">
        <v>999999</v>
      </c>
      <c r="FE46" s="275">
        <v>999999</v>
      </c>
      <c r="FF46" s="275">
        <v>999999</v>
      </c>
      <c r="FG46" s="275">
        <v>999999</v>
      </c>
      <c r="FH46" s="275">
        <v>999999</v>
      </c>
      <c r="FI46" s="275">
        <v>999999</v>
      </c>
      <c r="FJ46" s="275">
        <v>999999</v>
      </c>
      <c r="FK46" s="275">
        <v>999999</v>
      </c>
      <c r="FL46" s="275">
        <v>999999</v>
      </c>
      <c r="FM46" s="275">
        <v>999999</v>
      </c>
      <c r="FN46" s="275">
        <v>999999</v>
      </c>
      <c r="FO46" s="275">
        <v>999999</v>
      </c>
      <c r="FP46" s="275">
        <v>999999</v>
      </c>
      <c r="FQ46" s="275">
        <v>999999</v>
      </c>
      <c r="FR46" s="275">
        <v>999999</v>
      </c>
      <c r="FS46" s="275">
        <v>999999</v>
      </c>
      <c r="FT46" s="275">
        <v>999999</v>
      </c>
      <c r="FU46" s="275">
        <v>999999</v>
      </c>
      <c r="FV46" s="275">
        <v>999999</v>
      </c>
      <c r="FW46" s="275">
        <v>999999</v>
      </c>
      <c r="FX46" s="275">
        <v>999999</v>
      </c>
      <c r="FY46" s="275">
        <v>999999</v>
      </c>
      <c r="FZ46" s="275">
        <v>999999</v>
      </c>
      <c r="GA46" s="275">
        <v>999999</v>
      </c>
      <c r="GB46" s="275">
        <v>999999</v>
      </c>
      <c r="GC46" s="275">
        <v>999999</v>
      </c>
      <c r="GD46" s="275">
        <v>999999</v>
      </c>
      <c r="GE46" s="275">
        <v>999999</v>
      </c>
      <c r="GF46" s="275">
        <v>999999</v>
      </c>
      <c r="GG46" s="275">
        <v>999999</v>
      </c>
      <c r="GH46" s="275">
        <v>999999</v>
      </c>
      <c r="GI46" s="275">
        <v>999999</v>
      </c>
      <c r="GJ46" s="275">
        <v>999999</v>
      </c>
      <c r="GK46" s="275">
        <v>999999</v>
      </c>
      <c r="GL46" s="275">
        <v>999999</v>
      </c>
      <c r="GM46" s="275">
        <v>999999</v>
      </c>
      <c r="GN46" s="275">
        <v>999999</v>
      </c>
    </row>
    <row r="47" spans="1:196" ht="60" customHeight="1" x14ac:dyDescent="0.15">
      <c r="A47" s="218">
        <v>41</v>
      </c>
      <c r="B47" s="216" t="str" cm="1">
        <f t="array" aca="1" ref="B47" ca="1">IF(ISNUMBER(FIND(","&amp;A47&amp;",",INDIRECT("E"&amp;$B$2))),"yes","no")</f>
        <v>no</v>
      </c>
      <c r="C47" s="205">
        <f t="shared" ca="1" si="196"/>
        <v>999999</v>
      </c>
      <c r="D47" s="204"/>
      <c r="E47" s="206"/>
      <c r="F47" s="207"/>
      <c r="G47" s="208"/>
      <c r="H47" s="209"/>
      <c r="I47" s="210"/>
      <c r="J47" s="211"/>
      <c r="K47" s="212"/>
      <c r="L47" s="213"/>
      <c r="M47" s="213"/>
      <c r="N47" s="214"/>
      <c r="O47" s="222">
        <v>41</v>
      </c>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139"/>
      <c r="AQ47" s="139"/>
      <c r="AR47" s="139"/>
      <c r="AS47" s="139"/>
      <c r="AT47" s="139"/>
      <c r="AU47" s="139"/>
      <c r="AV47" s="139"/>
      <c r="AW47" s="139"/>
      <c r="AX47" s="139"/>
      <c r="AY47" s="139"/>
      <c r="AZ47" s="139"/>
      <c r="BA47" s="139"/>
      <c r="BB47" s="139"/>
      <c r="BC47" s="139"/>
      <c r="BD47" s="139"/>
      <c r="BE47" s="139" t="str">
        <f>'VRP Model'!BB47</f>
        <v>-</v>
      </c>
      <c r="BF47" s="275">
        <v>999999</v>
      </c>
      <c r="BG47" s="275">
        <v>999999</v>
      </c>
      <c r="BH47" s="275">
        <v>999999</v>
      </c>
      <c r="BI47" s="275">
        <v>999999</v>
      </c>
      <c r="BJ47" s="275">
        <v>999999</v>
      </c>
      <c r="BK47" s="275">
        <v>999999</v>
      </c>
      <c r="BL47" s="275">
        <v>999999</v>
      </c>
      <c r="BM47" s="275">
        <v>999999</v>
      </c>
      <c r="BN47" s="275">
        <v>999999</v>
      </c>
      <c r="BO47" s="275">
        <v>999999</v>
      </c>
      <c r="BP47" s="275">
        <v>999999</v>
      </c>
      <c r="BQ47" s="275">
        <v>999999</v>
      </c>
      <c r="BR47" s="275">
        <v>999999</v>
      </c>
      <c r="BS47" s="275">
        <v>999999</v>
      </c>
      <c r="BT47" s="275">
        <v>999999</v>
      </c>
      <c r="BU47" s="275">
        <v>999999</v>
      </c>
      <c r="BV47" s="275">
        <v>999999</v>
      </c>
      <c r="BW47" s="275">
        <v>999999</v>
      </c>
      <c r="BX47" s="275">
        <v>999999</v>
      </c>
      <c r="BY47" s="275">
        <v>999999</v>
      </c>
      <c r="BZ47" s="275">
        <v>999999</v>
      </c>
      <c r="CA47" s="275">
        <v>999999</v>
      </c>
      <c r="CB47" s="275">
        <v>999999</v>
      </c>
      <c r="CC47" s="275">
        <v>999999</v>
      </c>
      <c r="CD47" s="275">
        <v>999999</v>
      </c>
      <c r="CE47" s="275">
        <v>999999</v>
      </c>
      <c r="CF47" s="275">
        <v>999999</v>
      </c>
      <c r="CG47" s="275">
        <v>999999</v>
      </c>
      <c r="CH47" s="275">
        <v>999999</v>
      </c>
      <c r="CI47" s="275">
        <v>999999</v>
      </c>
      <c r="CJ47" s="275">
        <v>999999</v>
      </c>
      <c r="CK47" s="275">
        <v>999999</v>
      </c>
      <c r="CL47" s="275">
        <v>999999</v>
      </c>
      <c r="CM47" s="275">
        <v>999999</v>
      </c>
      <c r="CN47" s="275">
        <v>999999</v>
      </c>
      <c r="CO47" s="275">
        <v>999999</v>
      </c>
      <c r="CP47" s="275">
        <v>999999</v>
      </c>
      <c r="CQ47" s="275">
        <v>999999</v>
      </c>
      <c r="CR47" s="275">
        <v>999999</v>
      </c>
      <c r="CS47" s="275">
        <v>999999</v>
      </c>
      <c r="CT47" s="275">
        <v>999999</v>
      </c>
      <c r="CU47" s="275">
        <v>999999</v>
      </c>
      <c r="CV47" s="275">
        <v>999999</v>
      </c>
      <c r="CW47" s="275">
        <v>999999</v>
      </c>
      <c r="CX47" s="275">
        <v>999999</v>
      </c>
      <c r="CY47" s="275">
        <v>999999</v>
      </c>
      <c r="CZ47" s="275">
        <v>999999</v>
      </c>
      <c r="DA47" s="275">
        <v>999999</v>
      </c>
      <c r="DB47" s="275">
        <v>999999</v>
      </c>
      <c r="DC47" s="275">
        <v>999999</v>
      </c>
      <c r="DD47" s="275">
        <v>999999</v>
      </c>
      <c r="DE47" s="275">
        <v>999999</v>
      </c>
      <c r="DF47" s="275">
        <v>999999</v>
      </c>
      <c r="DG47" s="275">
        <v>999999</v>
      </c>
      <c r="DH47" s="275">
        <v>999999</v>
      </c>
      <c r="DI47" s="275">
        <v>999999</v>
      </c>
      <c r="DJ47" s="275">
        <v>999999</v>
      </c>
      <c r="DK47" s="275">
        <v>999999</v>
      </c>
      <c r="DL47" s="275">
        <v>999999</v>
      </c>
      <c r="DM47" s="275">
        <v>999999</v>
      </c>
      <c r="DN47" s="275">
        <v>999999</v>
      </c>
      <c r="DO47" s="275">
        <v>999999</v>
      </c>
      <c r="DP47" s="275">
        <v>999999</v>
      </c>
      <c r="DQ47" s="275">
        <v>999999</v>
      </c>
      <c r="DR47" s="275">
        <v>999999</v>
      </c>
      <c r="DS47" s="275">
        <v>999999</v>
      </c>
      <c r="DT47" s="275">
        <v>999999</v>
      </c>
      <c r="DU47" s="275">
        <v>999999</v>
      </c>
      <c r="DV47" s="275">
        <v>999999</v>
      </c>
      <c r="DW47" s="275">
        <v>999999</v>
      </c>
      <c r="DX47" s="275">
        <v>999999</v>
      </c>
      <c r="DY47" s="275">
        <v>999999</v>
      </c>
      <c r="DZ47" s="275">
        <v>999999</v>
      </c>
      <c r="EA47" s="275">
        <v>999999</v>
      </c>
      <c r="EB47" s="275">
        <v>999999</v>
      </c>
      <c r="EC47" s="275">
        <v>999999</v>
      </c>
      <c r="ED47" s="275">
        <v>999999</v>
      </c>
      <c r="EE47" s="275">
        <v>999999</v>
      </c>
      <c r="EF47" s="275">
        <v>999999</v>
      </c>
      <c r="EG47" s="275">
        <v>999999</v>
      </c>
      <c r="EH47" s="275">
        <v>999999</v>
      </c>
      <c r="EI47" s="275">
        <v>999999</v>
      </c>
      <c r="EJ47" s="275">
        <v>999999</v>
      </c>
      <c r="EK47" s="275">
        <v>999999</v>
      </c>
      <c r="EL47" s="275">
        <v>999999</v>
      </c>
      <c r="EM47" s="275">
        <v>999999</v>
      </c>
      <c r="EN47" s="275">
        <v>999999</v>
      </c>
      <c r="EO47" s="275">
        <v>999999</v>
      </c>
      <c r="EP47" s="275">
        <v>999999</v>
      </c>
      <c r="EQ47" s="275">
        <v>999999</v>
      </c>
      <c r="ER47" s="275">
        <v>999999</v>
      </c>
      <c r="ES47" s="275">
        <v>999999</v>
      </c>
      <c r="ET47" s="275">
        <v>999999</v>
      </c>
      <c r="EU47" s="275">
        <v>999999</v>
      </c>
      <c r="EV47" s="275">
        <v>999999</v>
      </c>
      <c r="EW47" s="275">
        <v>999999</v>
      </c>
      <c r="EX47" s="275">
        <v>999999</v>
      </c>
      <c r="EY47" s="275">
        <v>999999</v>
      </c>
      <c r="EZ47" s="275">
        <v>999999</v>
      </c>
      <c r="FA47" s="275">
        <v>999999</v>
      </c>
      <c r="FB47" s="275">
        <v>999999</v>
      </c>
      <c r="FC47" s="275">
        <v>999999</v>
      </c>
      <c r="FD47" s="275">
        <v>999999</v>
      </c>
      <c r="FE47" s="275">
        <v>999999</v>
      </c>
      <c r="FF47" s="275">
        <v>999999</v>
      </c>
      <c r="FG47" s="275">
        <v>999999</v>
      </c>
      <c r="FH47" s="275">
        <v>999999</v>
      </c>
      <c r="FI47" s="275">
        <v>999999</v>
      </c>
      <c r="FJ47" s="275">
        <v>999999</v>
      </c>
      <c r="FK47" s="275">
        <v>999999</v>
      </c>
      <c r="FL47" s="275">
        <v>999999</v>
      </c>
      <c r="FM47" s="275">
        <v>999999</v>
      </c>
      <c r="FN47" s="275">
        <v>999999</v>
      </c>
      <c r="FO47" s="275">
        <v>999999</v>
      </c>
      <c r="FP47" s="275">
        <v>999999</v>
      </c>
      <c r="FQ47" s="275">
        <v>999999</v>
      </c>
      <c r="FR47" s="275">
        <v>999999</v>
      </c>
      <c r="FS47" s="275">
        <v>999999</v>
      </c>
      <c r="FT47" s="275">
        <v>999999</v>
      </c>
      <c r="FU47" s="275">
        <v>999999</v>
      </c>
      <c r="FV47" s="275">
        <v>999999</v>
      </c>
      <c r="FW47" s="275">
        <v>999999</v>
      </c>
      <c r="FX47" s="275">
        <v>999999</v>
      </c>
      <c r="FY47" s="275">
        <v>999999</v>
      </c>
      <c r="FZ47" s="275">
        <v>999999</v>
      </c>
      <c r="GA47" s="275">
        <v>999999</v>
      </c>
      <c r="GB47" s="275">
        <v>999999</v>
      </c>
      <c r="GC47" s="275">
        <v>999999</v>
      </c>
      <c r="GD47" s="275">
        <v>999999</v>
      </c>
      <c r="GE47" s="275">
        <v>999999</v>
      </c>
      <c r="GF47" s="275">
        <v>999999</v>
      </c>
      <c r="GG47" s="275">
        <v>999999</v>
      </c>
      <c r="GH47" s="275">
        <v>999999</v>
      </c>
      <c r="GI47" s="275">
        <v>999999</v>
      </c>
      <c r="GJ47" s="275">
        <v>999999</v>
      </c>
      <c r="GK47" s="275">
        <v>999999</v>
      </c>
      <c r="GL47" s="275">
        <v>999999</v>
      </c>
      <c r="GM47" s="275">
        <v>999999</v>
      </c>
      <c r="GN47" s="275">
        <v>999999</v>
      </c>
    </row>
    <row r="48" spans="1:196" ht="60" customHeight="1" x14ac:dyDescent="0.15">
      <c r="A48" s="218">
        <v>42</v>
      </c>
      <c r="B48" s="216" t="str" cm="1">
        <f t="array" aca="1" ref="B48" ca="1">IF(ISNUMBER(FIND(","&amp;A48&amp;",",INDIRECT("E"&amp;$B$2))),"yes","no")</f>
        <v>no</v>
      </c>
      <c r="C48" s="205">
        <f t="shared" ca="1" si="196"/>
        <v>999999</v>
      </c>
      <c r="D48" s="204"/>
      <c r="E48" s="206"/>
      <c r="F48" s="207"/>
      <c r="G48" s="208"/>
      <c r="H48" s="209"/>
      <c r="I48" s="210"/>
      <c r="J48" s="211"/>
      <c r="K48" s="212"/>
      <c r="L48" s="213"/>
      <c r="M48" s="213"/>
      <c r="N48" s="214"/>
      <c r="O48" s="222">
        <v>42</v>
      </c>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139"/>
      <c r="AQ48" s="139"/>
      <c r="AR48" s="139"/>
      <c r="AS48" s="139"/>
      <c r="AT48" s="139"/>
      <c r="AU48" s="139"/>
      <c r="AV48" s="139"/>
      <c r="AW48" s="139"/>
      <c r="AX48" s="139"/>
      <c r="AY48" s="139"/>
      <c r="AZ48" s="139"/>
      <c r="BA48" s="139"/>
      <c r="BB48" s="139"/>
      <c r="BC48" s="139"/>
      <c r="BD48" s="139"/>
      <c r="BE48" s="139"/>
      <c r="BF48" s="139" t="str">
        <f>'VRP Model'!BC48</f>
        <v>-</v>
      </c>
      <c r="BG48" s="275">
        <v>999999</v>
      </c>
      <c r="BH48" s="275">
        <v>999999</v>
      </c>
      <c r="BI48" s="275">
        <v>999999</v>
      </c>
      <c r="BJ48" s="275">
        <v>999999</v>
      </c>
      <c r="BK48" s="275">
        <v>999999</v>
      </c>
      <c r="BL48" s="275">
        <v>999999</v>
      </c>
      <c r="BM48" s="275">
        <v>999999</v>
      </c>
      <c r="BN48" s="275">
        <v>999999</v>
      </c>
      <c r="BO48" s="275">
        <v>999999</v>
      </c>
      <c r="BP48" s="275">
        <v>999999</v>
      </c>
      <c r="BQ48" s="275">
        <v>999999</v>
      </c>
      <c r="BR48" s="275">
        <v>999999</v>
      </c>
      <c r="BS48" s="275">
        <v>999999</v>
      </c>
      <c r="BT48" s="275">
        <v>999999</v>
      </c>
      <c r="BU48" s="275">
        <v>999999</v>
      </c>
      <c r="BV48" s="275">
        <v>999999</v>
      </c>
      <c r="BW48" s="275">
        <v>999999</v>
      </c>
      <c r="BX48" s="275">
        <v>999999</v>
      </c>
      <c r="BY48" s="275">
        <v>999999</v>
      </c>
      <c r="BZ48" s="275">
        <v>999999</v>
      </c>
      <c r="CA48" s="275">
        <v>999999</v>
      </c>
      <c r="CB48" s="275">
        <v>999999</v>
      </c>
      <c r="CC48" s="275">
        <v>999999</v>
      </c>
      <c r="CD48" s="275">
        <v>999999</v>
      </c>
      <c r="CE48" s="275">
        <v>999999</v>
      </c>
      <c r="CF48" s="275">
        <v>999999</v>
      </c>
      <c r="CG48" s="275">
        <v>999999</v>
      </c>
      <c r="CH48" s="275">
        <v>999999</v>
      </c>
      <c r="CI48" s="275">
        <v>999999</v>
      </c>
      <c r="CJ48" s="275">
        <v>999999</v>
      </c>
      <c r="CK48" s="275">
        <v>999999</v>
      </c>
      <c r="CL48" s="275">
        <v>999999</v>
      </c>
      <c r="CM48" s="275">
        <v>999999</v>
      </c>
      <c r="CN48" s="275">
        <v>999999</v>
      </c>
      <c r="CO48" s="275">
        <v>999999</v>
      </c>
      <c r="CP48" s="275">
        <v>999999</v>
      </c>
      <c r="CQ48" s="275">
        <v>999999</v>
      </c>
      <c r="CR48" s="275">
        <v>999999</v>
      </c>
      <c r="CS48" s="275">
        <v>999999</v>
      </c>
      <c r="CT48" s="275">
        <v>999999</v>
      </c>
      <c r="CU48" s="275">
        <v>999999</v>
      </c>
      <c r="CV48" s="275">
        <v>999999</v>
      </c>
      <c r="CW48" s="275">
        <v>999999</v>
      </c>
      <c r="CX48" s="275">
        <v>999999</v>
      </c>
      <c r="CY48" s="275">
        <v>999999</v>
      </c>
      <c r="CZ48" s="275">
        <v>999999</v>
      </c>
      <c r="DA48" s="275">
        <v>999999</v>
      </c>
      <c r="DB48" s="275">
        <v>999999</v>
      </c>
      <c r="DC48" s="275">
        <v>999999</v>
      </c>
      <c r="DD48" s="275">
        <v>999999</v>
      </c>
      <c r="DE48" s="275">
        <v>999999</v>
      </c>
      <c r="DF48" s="275">
        <v>999999</v>
      </c>
      <c r="DG48" s="275">
        <v>999999</v>
      </c>
      <c r="DH48" s="275">
        <v>999999</v>
      </c>
      <c r="DI48" s="275">
        <v>999999</v>
      </c>
      <c r="DJ48" s="275">
        <v>999999</v>
      </c>
      <c r="DK48" s="275">
        <v>999999</v>
      </c>
      <c r="DL48" s="275">
        <v>999999</v>
      </c>
      <c r="DM48" s="275">
        <v>999999</v>
      </c>
      <c r="DN48" s="275">
        <v>999999</v>
      </c>
      <c r="DO48" s="275">
        <v>999999</v>
      </c>
      <c r="DP48" s="275">
        <v>999999</v>
      </c>
      <c r="DQ48" s="275">
        <v>999999</v>
      </c>
      <c r="DR48" s="275">
        <v>999999</v>
      </c>
      <c r="DS48" s="275">
        <v>999999</v>
      </c>
      <c r="DT48" s="275">
        <v>999999</v>
      </c>
      <c r="DU48" s="275">
        <v>999999</v>
      </c>
      <c r="DV48" s="275">
        <v>999999</v>
      </c>
      <c r="DW48" s="275">
        <v>999999</v>
      </c>
      <c r="DX48" s="275">
        <v>999999</v>
      </c>
      <c r="DY48" s="275">
        <v>999999</v>
      </c>
      <c r="DZ48" s="275">
        <v>999999</v>
      </c>
      <c r="EA48" s="275">
        <v>999999</v>
      </c>
      <c r="EB48" s="275">
        <v>999999</v>
      </c>
      <c r="EC48" s="275">
        <v>999999</v>
      </c>
      <c r="ED48" s="275">
        <v>999999</v>
      </c>
      <c r="EE48" s="275">
        <v>999999</v>
      </c>
      <c r="EF48" s="275">
        <v>999999</v>
      </c>
      <c r="EG48" s="275">
        <v>999999</v>
      </c>
      <c r="EH48" s="275">
        <v>999999</v>
      </c>
      <c r="EI48" s="275">
        <v>999999</v>
      </c>
      <c r="EJ48" s="275">
        <v>999999</v>
      </c>
      <c r="EK48" s="275">
        <v>999999</v>
      </c>
      <c r="EL48" s="275">
        <v>999999</v>
      </c>
      <c r="EM48" s="275">
        <v>999999</v>
      </c>
      <c r="EN48" s="275">
        <v>999999</v>
      </c>
      <c r="EO48" s="275">
        <v>999999</v>
      </c>
      <c r="EP48" s="275">
        <v>999999</v>
      </c>
      <c r="EQ48" s="275">
        <v>999999</v>
      </c>
      <c r="ER48" s="275">
        <v>999999</v>
      </c>
      <c r="ES48" s="275">
        <v>999999</v>
      </c>
      <c r="ET48" s="275">
        <v>999999</v>
      </c>
      <c r="EU48" s="275">
        <v>999999</v>
      </c>
      <c r="EV48" s="275">
        <v>999999</v>
      </c>
      <c r="EW48" s="275">
        <v>999999</v>
      </c>
      <c r="EX48" s="275">
        <v>999999</v>
      </c>
      <c r="EY48" s="275">
        <v>999999</v>
      </c>
      <c r="EZ48" s="275">
        <v>999999</v>
      </c>
      <c r="FA48" s="275">
        <v>999999</v>
      </c>
      <c r="FB48" s="275">
        <v>999999</v>
      </c>
      <c r="FC48" s="275">
        <v>999999</v>
      </c>
      <c r="FD48" s="275">
        <v>999999</v>
      </c>
      <c r="FE48" s="275">
        <v>999999</v>
      </c>
      <c r="FF48" s="275">
        <v>999999</v>
      </c>
      <c r="FG48" s="275">
        <v>999999</v>
      </c>
      <c r="FH48" s="275">
        <v>999999</v>
      </c>
      <c r="FI48" s="275">
        <v>999999</v>
      </c>
      <c r="FJ48" s="275">
        <v>999999</v>
      </c>
      <c r="FK48" s="275">
        <v>999999</v>
      </c>
      <c r="FL48" s="275">
        <v>999999</v>
      </c>
      <c r="FM48" s="275">
        <v>999999</v>
      </c>
      <c r="FN48" s="275">
        <v>999999</v>
      </c>
      <c r="FO48" s="275">
        <v>999999</v>
      </c>
      <c r="FP48" s="275">
        <v>999999</v>
      </c>
      <c r="FQ48" s="275">
        <v>999999</v>
      </c>
      <c r="FR48" s="275">
        <v>999999</v>
      </c>
      <c r="FS48" s="275">
        <v>999999</v>
      </c>
      <c r="FT48" s="275">
        <v>999999</v>
      </c>
      <c r="FU48" s="275">
        <v>999999</v>
      </c>
      <c r="FV48" s="275">
        <v>999999</v>
      </c>
      <c r="FW48" s="275">
        <v>999999</v>
      </c>
      <c r="FX48" s="275">
        <v>999999</v>
      </c>
      <c r="FY48" s="275">
        <v>999999</v>
      </c>
      <c r="FZ48" s="275">
        <v>999999</v>
      </c>
      <c r="GA48" s="275">
        <v>999999</v>
      </c>
      <c r="GB48" s="275">
        <v>999999</v>
      </c>
      <c r="GC48" s="275">
        <v>999999</v>
      </c>
      <c r="GD48" s="275">
        <v>999999</v>
      </c>
      <c r="GE48" s="275">
        <v>999999</v>
      </c>
      <c r="GF48" s="275">
        <v>999999</v>
      </c>
      <c r="GG48" s="275">
        <v>999999</v>
      </c>
      <c r="GH48" s="275">
        <v>999999</v>
      </c>
      <c r="GI48" s="275">
        <v>999999</v>
      </c>
      <c r="GJ48" s="275">
        <v>999999</v>
      </c>
      <c r="GK48" s="275">
        <v>999999</v>
      </c>
      <c r="GL48" s="275">
        <v>999999</v>
      </c>
      <c r="GM48" s="275">
        <v>999999</v>
      </c>
      <c r="GN48" s="275">
        <v>999999</v>
      </c>
    </row>
    <row r="49" spans="1:196" ht="60" customHeight="1" x14ac:dyDescent="0.15">
      <c r="A49" s="218">
        <v>43</v>
      </c>
      <c r="B49" s="216" t="str" cm="1">
        <f t="array" aca="1" ref="B49" ca="1">IF(ISNUMBER(FIND(","&amp;A49&amp;",",INDIRECT("E"&amp;$B$2))),"yes","no")</f>
        <v>no</v>
      </c>
      <c r="C49" s="205">
        <f t="shared" ca="1" si="196"/>
        <v>999999</v>
      </c>
      <c r="D49" s="204"/>
      <c r="E49" s="206"/>
      <c r="F49" s="207"/>
      <c r="G49" s="208"/>
      <c r="H49" s="209"/>
      <c r="I49" s="210"/>
      <c r="J49" s="211"/>
      <c r="K49" s="212"/>
      <c r="L49" s="213"/>
      <c r="M49" s="213"/>
      <c r="N49" s="214"/>
      <c r="O49" s="222">
        <v>43</v>
      </c>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139"/>
      <c r="AQ49" s="139"/>
      <c r="AR49" s="139"/>
      <c r="AS49" s="139"/>
      <c r="AT49" s="139"/>
      <c r="AU49" s="139"/>
      <c r="AV49" s="139"/>
      <c r="AW49" s="139"/>
      <c r="AX49" s="139"/>
      <c r="AY49" s="139"/>
      <c r="AZ49" s="139"/>
      <c r="BA49" s="139"/>
      <c r="BB49" s="139"/>
      <c r="BC49" s="139"/>
      <c r="BD49" s="139"/>
      <c r="BE49" s="139"/>
      <c r="BF49" s="139"/>
      <c r="BG49" s="139" t="str">
        <f>'VRP Model'!BD49</f>
        <v>-</v>
      </c>
      <c r="BH49" s="275">
        <v>999999</v>
      </c>
      <c r="BI49" s="275">
        <v>999999</v>
      </c>
      <c r="BJ49" s="275">
        <v>999999</v>
      </c>
      <c r="BK49" s="275">
        <v>999999</v>
      </c>
      <c r="BL49" s="275">
        <v>999999</v>
      </c>
      <c r="BM49" s="275">
        <v>999999</v>
      </c>
      <c r="BN49" s="275">
        <v>999999</v>
      </c>
      <c r="BO49" s="275">
        <v>999999</v>
      </c>
      <c r="BP49" s="275">
        <v>999999</v>
      </c>
      <c r="BQ49" s="275">
        <v>999999</v>
      </c>
      <c r="BR49" s="275">
        <v>999999</v>
      </c>
      <c r="BS49" s="275">
        <v>999999</v>
      </c>
      <c r="BT49" s="275">
        <v>999999</v>
      </c>
      <c r="BU49" s="275">
        <v>999999</v>
      </c>
      <c r="BV49" s="275">
        <v>999999</v>
      </c>
      <c r="BW49" s="275">
        <v>999999</v>
      </c>
      <c r="BX49" s="275">
        <v>999999</v>
      </c>
      <c r="BY49" s="275">
        <v>999999</v>
      </c>
      <c r="BZ49" s="275">
        <v>999999</v>
      </c>
      <c r="CA49" s="275">
        <v>999999</v>
      </c>
      <c r="CB49" s="275">
        <v>999999</v>
      </c>
      <c r="CC49" s="275">
        <v>999999</v>
      </c>
      <c r="CD49" s="275">
        <v>999999</v>
      </c>
      <c r="CE49" s="275">
        <v>999999</v>
      </c>
      <c r="CF49" s="275">
        <v>999999</v>
      </c>
      <c r="CG49" s="275">
        <v>999999</v>
      </c>
      <c r="CH49" s="275">
        <v>999999</v>
      </c>
      <c r="CI49" s="275">
        <v>999999</v>
      </c>
      <c r="CJ49" s="275">
        <v>999999</v>
      </c>
      <c r="CK49" s="275">
        <v>999999</v>
      </c>
      <c r="CL49" s="275">
        <v>999999</v>
      </c>
      <c r="CM49" s="275">
        <v>999999</v>
      </c>
      <c r="CN49" s="275">
        <v>999999</v>
      </c>
      <c r="CO49" s="275">
        <v>999999</v>
      </c>
      <c r="CP49" s="275">
        <v>999999</v>
      </c>
      <c r="CQ49" s="275">
        <v>999999</v>
      </c>
      <c r="CR49" s="275">
        <v>999999</v>
      </c>
      <c r="CS49" s="275">
        <v>999999</v>
      </c>
      <c r="CT49" s="275">
        <v>999999</v>
      </c>
      <c r="CU49" s="275">
        <v>999999</v>
      </c>
      <c r="CV49" s="275">
        <v>999999</v>
      </c>
      <c r="CW49" s="275">
        <v>999999</v>
      </c>
      <c r="CX49" s="275">
        <v>999999</v>
      </c>
      <c r="CY49" s="275">
        <v>999999</v>
      </c>
      <c r="CZ49" s="275">
        <v>999999</v>
      </c>
      <c r="DA49" s="275">
        <v>999999</v>
      </c>
      <c r="DB49" s="275">
        <v>999999</v>
      </c>
      <c r="DC49" s="275">
        <v>999999</v>
      </c>
      <c r="DD49" s="275">
        <v>999999</v>
      </c>
      <c r="DE49" s="275">
        <v>999999</v>
      </c>
      <c r="DF49" s="275">
        <v>999999</v>
      </c>
      <c r="DG49" s="275">
        <v>999999</v>
      </c>
      <c r="DH49" s="275">
        <v>999999</v>
      </c>
      <c r="DI49" s="275">
        <v>999999</v>
      </c>
      <c r="DJ49" s="275">
        <v>999999</v>
      </c>
      <c r="DK49" s="275">
        <v>999999</v>
      </c>
      <c r="DL49" s="275">
        <v>999999</v>
      </c>
      <c r="DM49" s="275">
        <v>999999</v>
      </c>
      <c r="DN49" s="275">
        <v>999999</v>
      </c>
      <c r="DO49" s="275">
        <v>999999</v>
      </c>
      <c r="DP49" s="275">
        <v>999999</v>
      </c>
      <c r="DQ49" s="275">
        <v>999999</v>
      </c>
      <c r="DR49" s="275">
        <v>999999</v>
      </c>
      <c r="DS49" s="275">
        <v>999999</v>
      </c>
      <c r="DT49" s="275">
        <v>999999</v>
      </c>
      <c r="DU49" s="275">
        <v>999999</v>
      </c>
      <c r="DV49" s="275">
        <v>999999</v>
      </c>
      <c r="DW49" s="275">
        <v>999999</v>
      </c>
      <c r="DX49" s="275">
        <v>999999</v>
      </c>
      <c r="DY49" s="275">
        <v>999999</v>
      </c>
      <c r="DZ49" s="275">
        <v>999999</v>
      </c>
      <c r="EA49" s="275">
        <v>999999</v>
      </c>
      <c r="EB49" s="275">
        <v>999999</v>
      </c>
      <c r="EC49" s="275">
        <v>999999</v>
      </c>
      <c r="ED49" s="275">
        <v>999999</v>
      </c>
      <c r="EE49" s="275">
        <v>999999</v>
      </c>
      <c r="EF49" s="275">
        <v>999999</v>
      </c>
      <c r="EG49" s="275">
        <v>999999</v>
      </c>
      <c r="EH49" s="275">
        <v>999999</v>
      </c>
      <c r="EI49" s="275">
        <v>999999</v>
      </c>
      <c r="EJ49" s="275">
        <v>999999</v>
      </c>
      <c r="EK49" s="275">
        <v>999999</v>
      </c>
      <c r="EL49" s="275">
        <v>999999</v>
      </c>
      <c r="EM49" s="275">
        <v>999999</v>
      </c>
      <c r="EN49" s="275">
        <v>999999</v>
      </c>
      <c r="EO49" s="275">
        <v>999999</v>
      </c>
      <c r="EP49" s="275">
        <v>999999</v>
      </c>
      <c r="EQ49" s="275">
        <v>999999</v>
      </c>
      <c r="ER49" s="275">
        <v>999999</v>
      </c>
      <c r="ES49" s="275">
        <v>999999</v>
      </c>
      <c r="ET49" s="275">
        <v>999999</v>
      </c>
      <c r="EU49" s="275">
        <v>999999</v>
      </c>
      <c r="EV49" s="275">
        <v>999999</v>
      </c>
      <c r="EW49" s="275">
        <v>999999</v>
      </c>
      <c r="EX49" s="275">
        <v>999999</v>
      </c>
      <c r="EY49" s="275">
        <v>999999</v>
      </c>
      <c r="EZ49" s="275">
        <v>999999</v>
      </c>
      <c r="FA49" s="275">
        <v>999999</v>
      </c>
      <c r="FB49" s="275">
        <v>999999</v>
      </c>
      <c r="FC49" s="275">
        <v>999999</v>
      </c>
      <c r="FD49" s="275">
        <v>999999</v>
      </c>
      <c r="FE49" s="275">
        <v>999999</v>
      </c>
      <c r="FF49" s="275">
        <v>999999</v>
      </c>
      <c r="FG49" s="275">
        <v>999999</v>
      </c>
      <c r="FH49" s="275">
        <v>999999</v>
      </c>
      <c r="FI49" s="275">
        <v>999999</v>
      </c>
      <c r="FJ49" s="275">
        <v>999999</v>
      </c>
      <c r="FK49" s="275">
        <v>999999</v>
      </c>
      <c r="FL49" s="275">
        <v>999999</v>
      </c>
      <c r="FM49" s="275">
        <v>999999</v>
      </c>
      <c r="FN49" s="275">
        <v>999999</v>
      </c>
      <c r="FO49" s="275">
        <v>999999</v>
      </c>
      <c r="FP49" s="275">
        <v>999999</v>
      </c>
      <c r="FQ49" s="275">
        <v>999999</v>
      </c>
      <c r="FR49" s="275">
        <v>999999</v>
      </c>
      <c r="FS49" s="275">
        <v>999999</v>
      </c>
      <c r="FT49" s="275">
        <v>999999</v>
      </c>
      <c r="FU49" s="275">
        <v>999999</v>
      </c>
      <c r="FV49" s="275">
        <v>999999</v>
      </c>
      <c r="FW49" s="275">
        <v>999999</v>
      </c>
      <c r="FX49" s="275">
        <v>999999</v>
      </c>
      <c r="FY49" s="275">
        <v>999999</v>
      </c>
      <c r="FZ49" s="275">
        <v>999999</v>
      </c>
      <c r="GA49" s="275">
        <v>999999</v>
      </c>
      <c r="GB49" s="275">
        <v>999999</v>
      </c>
      <c r="GC49" s="275">
        <v>999999</v>
      </c>
      <c r="GD49" s="275">
        <v>999999</v>
      </c>
      <c r="GE49" s="275">
        <v>999999</v>
      </c>
      <c r="GF49" s="275">
        <v>999999</v>
      </c>
      <c r="GG49" s="275">
        <v>999999</v>
      </c>
      <c r="GH49" s="275">
        <v>999999</v>
      </c>
      <c r="GI49" s="275">
        <v>999999</v>
      </c>
      <c r="GJ49" s="275">
        <v>999999</v>
      </c>
      <c r="GK49" s="275">
        <v>999999</v>
      </c>
      <c r="GL49" s="275">
        <v>999999</v>
      </c>
      <c r="GM49" s="275">
        <v>999999</v>
      </c>
      <c r="GN49" s="275">
        <v>999999</v>
      </c>
    </row>
    <row r="50" spans="1:196" ht="60" customHeight="1" x14ac:dyDescent="0.15">
      <c r="A50" s="218">
        <v>44</v>
      </c>
      <c r="B50" s="216" t="str" cm="1">
        <f t="array" aca="1" ref="B50" ca="1">IF(ISNUMBER(FIND(","&amp;A50&amp;",",INDIRECT("E"&amp;$B$2))),"yes","no")</f>
        <v>no</v>
      </c>
      <c r="C50" s="205">
        <f t="shared" ca="1" si="196"/>
        <v>999999</v>
      </c>
      <c r="D50" s="204"/>
      <c r="E50" s="206"/>
      <c r="F50" s="207"/>
      <c r="G50" s="208"/>
      <c r="H50" s="209"/>
      <c r="I50" s="210"/>
      <c r="J50" s="211"/>
      <c r="K50" s="212"/>
      <c r="L50" s="213"/>
      <c r="M50" s="213"/>
      <c r="N50" s="214"/>
      <c r="O50" s="222">
        <v>44</v>
      </c>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139"/>
      <c r="AQ50" s="139"/>
      <c r="AR50" s="139"/>
      <c r="AS50" s="139"/>
      <c r="AT50" s="139"/>
      <c r="AU50" s="139"/>
      <c r="AV50" s="139"/>
      <c r="AW50" s="139"/>
      <c r="AX50" s="139"/>
      <c r="AY50" s="139"/>
      <c r="AZ50" s="139"/>
      <c r="BA50" s="139"/>
      <c r="BB50" s="139"/>
      <c r="BC50" s="139"/>
      <c r="BD50" s="139"/>
      <c r="BE50" s="139"/>
      <c r="BF50" s="139"/>
      <c r="BG50" s="139"/>
      <c r="BH50" s="139" t="str">
        <f>'VRP Model'!BE50</f>
        <v>-</v>
      </c>
      <c r="BI50" s="275">
        <v>999999</v>
      </c>
      <c r="BJ50" s="275">
        <v>999999</v>
      </c>
      <c r="BK50" s="275">
        <v>999999</v>
      </c>
      <c r="BL50" s="275">
        <v>999999</v>
      </c>
      <c r="BM50" s="275">
        <v>999999</v>
      </c>
      <c r="BN50" s="275">
        <v>999999</v>
      </c>
      <c r="BO50" s="275">
        <v>999999</v>
      </c>
      <c r="BP50" s="275">
        <v>999999</v>
      </c>
      <c r="BQ50" s="275">
        <v>999999</v>
      </c>
      <c r="BR50" s="275">
        <v>999999</v>
      </c>
      <c r="BS50" s="275">
        <v>999999</v>
      </c>
      <c r="BT50" s="275">
        <v>999999</v>
      </c>
      <c r="BU50" s="275">
        <v>999999</v>
      </c>
      <c r="BV50" s="275">
        <v>999999</v>
      </c>
      <c r="BW50" s="275">
        <v>999999</v>
      </c>
      <c r="BX50" s="275">
        <v>999999</v>
      </c>
      <c r="BY50" s="275">
        <v>999999</v>
      </c>
      <c r="BZ50" s="275">
        <v>999999</v>
      </c>
      <c r="CA50" s="275">
        <v>999999</v>
      </c>
      <c r="CB50" s="275">
        <v>999999</v>
      </c>
      <c r="CC50" s="275">
        <v>999999</v>
      </c>
      <c r="CD50" s="275">
        <v>999999</v>
      </c>
      <c r="CE50" s="275">
        <v>999999</v>
      </c>
      <c r="CF50" s="275">
        <v>999999</v>
      </c>
      <c r="CG50" s="275">
        <v>999999</v>
      </c>
      <c r="CH50" s="275">
        <v>999999</v>
      </c>
      <c r="CI50" s="275">
        <v>999999</v>
      </c>
      <c r="CJ50" s="275">
        <v>999999</v>
      </c>
      <c r="CK50" s="275">
        <v>999999</v>
      </c>
      <c r="CL50" s="275">
        <v>999999</v>
      </c>
      <c r="CM50" s="275">
        <v>999999</v>
      </c>
      <c r="CN50" s="275">
        <v>999999</v>
      </c>
      <c r="CO50" s="275">
        <v>999999</v>
      </c>
      <c r="CP50" s="275">
        <v>999999</v>
      </c>
      <c r="CQ50" s="275">
        <v>999999</v>
      </c>
      <c r="CR50" s="275">
        <v>999999</v>
      </c>
      <c r="CS50" s="275">
        <v>999999</v>
      </c>
      <c r="CT50" s="275">
        <v>999999</v>
      </c>
      <c r="CU50" s="275">
        <v>999999</v>
      </c>
      <c r="CV50" s="275">
        <v>999999</v>
      </c>
      <c r="CW50" s="275">
        <v>999999</v>
      </c>
      <c r="CX50" s="275">
        <v>999999</v>
      </c>
      <c r="CY50" s="275">
        <v>999999</v>
      </c>
      <c r="CZ50" s="275">
        <v>999999</v>
      </c>
      <c r="DA50" s="275">
        <v>999999</v>
      </c>
      <c r="DB50" s="275">
        <v>999999</v>
      </c>
      <c r="DC50" s="275">
        <v>999999</v>
      </c>
      <c r="DD50" s="275">
        <v>999999</v>
      </c>
      <c r="DE50" s="275">
        <v>999999</v>
      </c>
      <c r="DF50" s="275">
        <v>999999</v>
      </c>
      <c r="DG50" s="275">
        <v>999999</v>
      </c>
      <c r="DH50" s="275">
        <v>999999</v>
      </c>
      <c r="DI50" s="275">
        <v>999999</v>
      </c>
      <c r="DJ50" s="275">
        <v>999999</v>
      </c>
      <c r="DK50" s="275">
        <v>999999</v>
      </c>
      <c r="DL50" s="275">
        <v>999999</v>
      </c>
      <c r="DM50" s="275">
        <v>999999</v>
      </c>
      <c r="DN50" s="275">
        <v>999999</v>
      </c>
      <c r="DO50" s="275">
        <v>999999</v>
      </c>
      <c r="DP50" s="275">
        <v>999999</v>
      </c>
      <c r="DQ50" s="275">
        <v>999999</v>
      </c>
      <c r="DR50" s="275">
        <v>999999</v>
      </c>
      <c r="DS50" s="275">
        <v>999999</v>
      </c>
      <c r="DT50" s="275">
        <v>999999</v>
      </c>
      <c r="DU50" s="275">
        <v>999999</v>
      </c>
      <c r="DV50" s="275">
        <v>999999</v>
      </c>
      <c r="DW50" s="275">
        <v>999999</v>
      </c>
      <c r="DX50" s="275">
        <v>999999</v>
      </c>
      <c r="DY50" s="275">
        <v>999999</v>
      </c>
      <c r="DZ50" s="275">
        <v>999999</v>
      </c>
      <c r="EA50" s="275">
        <v>999999</v>
      </c>
      <c r="EB50" s="275">
        <v>999999</v>
      </c>
      <c r="EC50" s="275">
        <v>999999</v>
      </c>
      <c r="ED50" s="275">
        <v>999999</v>
      </c>
      <c r="EE50" s="275">
        <v>999999</v>
      </c>
      <c r="EF50" s="275">
        <v>999999</v>
      </c>
      <c r="EG50" s="275">
        <v>999999</v>
      </c>
      <c r="EH50" s="275">
        <v>999999</v>
      </c>
      <c r="EI50" s="275">
        <v>999999</v>
      </c>
      <c r="EJ50" s="275">
        <v>999999</v>
      </c>
      <c r="EK50" s="275">
        <v>999999</v>
      </c>
      <c r="EL50" s="275">
        <v>999999</v>
      </c>
      <c r="EM50" s="275">
        <v>999999</v>
      </c>
      <c r="EN50" s="275">
        <v>999999</v>
      </c>
      <c r="EO50" s="275">
        <v>999999</v>
      </c>
      <c r="EP50" s="275">
        <v>999999</v>
      </c>
      <c r="EQ50" s="275">
        <v>999999</v>
      </c>
      <c r="ER50" s="275">
        <v>999999</v>
      </c>
      <c r="ES50" s="275">
        <v>999999</v>
      </c>
      <c r="ET50" s="275">
        <v>999999</v>
      </c>
      <c r="EU50" s="275">
        <v>999999</v>
      </c>
      <c r="EV50" s="275">
        <v>999999</v>
      </c>
      <c r="EW50" s="275">
        <v>999999</v>
      </c>
      <c r="EX50" s="275">
        <v>999999</v>
      </c>
      <c r="EY50" s="275">
        <v>999999</v>
      </c>
      <c r="EZ50" s="275">
        <v>999999</v>
      </c>
      <c r="FA50" s="275">
        <v>999999</v>
      </c>
      <c r="FB50" s="275">
        <v>999999</v>
      </c>
      <c r="FC50" s="275">
        <v>999999</v>
      </c>
      <c r="FD50" s="275">
        <v>999999</v>
      </c>
      <c r="FE50" s="275">
        <v>999999</v>
      </c>
      <c r="FF50" s="275">
        <v>999999</v>
      </c>
      <c r="FG50" s="275">
        <v>999999</v>
      </c>
      <c r="FH50" s="275">
        <v>999999</v>
      </c>
      <c r="FI50" s="275">
        <v>999999</v>
      </c>
      <c r="FJ50" s="275">
        <v>999999</v>
      </c>
      <c r="FK50" s="275">
        <v>999999</v>
      </c>
      <c r="FL50" s="275">
        <v>999999</v>
      </c>
      <c r="FM50" s="275">
        <v>999999</v>
      </c>
      <c r="FN50" s="275">
        <v>999999</v>
      </c>
      <c r="FO50" s="275">
        <v>999999</v>
      </c>
      <c r="FP50" s="275">
        <v>999999</v>
      </c>
      <c r="FQ50" s="275">
        <v>999999</v>
      </c>
      <c r="FR50" s="275">
        <v>999999</v>
      </c>
      <c r="FS50" s="275">
        <v>999999</v>
      </c>
      <c r="FT50" s="275">
        <v>999999</v>
      </c>
      <c r="FU50" s="275">
        <v>999999</v>
      </c>
      <c r="FV50" s="275">
        <v>999999</v>
      </c>
      <c r="FW50" s="275">
        <v>999999</v>
      </c>
      <c r="FX50" s="275">
        <v>999999</v>
      </c>
      <c r="FY50" s="275">
        <v>999999</v>
      </c>
      <c r="FZ50" s="275">
        <v>999999</v>
      </c>
      <c r="GA50" s="275">
        <v>999999</v>
      </c>
      <c r="GB50" s="275">
        <v>999999</v>
      </c>
      <c r="GC50" s="275">
        <v>999999</v>
      </c>
      <c r="GD50" s="275">
        <v>999999</v>
      </c>
      <c r="GE50" s="275">
        <v>999999</v>
      </c>
      <c r="GF50" s="275">
        <v>999999</v>
      </c>
      <c r="GG50" s="275">
        <v>999999</v>
      </c>
      <c r="GH50" s="275">
        <v>999999</v>
      </c>
      <c r="GI50" s="275">
        <v>999999</v>
      </c>
      <c r="GJ50" s="275">
        <v>999999</v>
      </c>
      <c r="GK50" s="275">
        <v>999999</v>
      </c>
      <c r="GL50" s="275">
        <v>999999</v>
      </c>
      <c r="GM50" s="275">
        <v>999999</v>
      </c>
      <c r="GN50" s="275">
        <v>999999</v>
      </c>
    </row>
    <row r="51" spans="1:196" ht="67" customHeight="1" x14ac:dyDescent="0.15">
      <c r="A51" s="218">
        <v>45</v>
      </c>
      <c r="B51" s="216" t="str" cm="1">
        <f t="array" aca="1" ref="B51" ca="1">IF(ISNUMBER(FIND(","&amp;A51&amp;",",INDIRECT("E"&amp;$B$2))),"yes","no")</f>
        <v>no</v>
      </c>
      <c r="C51" s="205">
        <f t="shared" ca="1" si="196"/>
        <v>999999</v>
      </c>
      <c r="D51" s="204"/>
      <c r="E51" s="206"/>
      <c r="F51" s="207"/>
      <c r="G51" s="208"/>
      <c r="H51" s="209"/>
      <c r="I51" s="210"/>
      <c r="J51" s="211"/>
      <c r="K51" s="212"/>
      <c r="L51" s="213"/>
      <c r="M51" s="213"/>
      <c r="N51" s="214"/>
      <c r="O51" s="222">
        <v>45</v>
      </c>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139"/>
      <c r="AQ51" s="139"/>
      <c r="AR51" s="139"/>
      <c r="AS51" s="139"/>
      <c r="AT51" s="139"/>
      <c r="AU51" s="139"/>
      <c r="AV51" s="139"/>
      <c r="AW51" s="139"/>
      <c r="AX51" s="139"/>
      <c r="AY51" s="139"/>
      <c r="AZ51" s="139"/>
      <c r="BA51" s="139"/>
      <c r="BB51" s="139"/>
      <c r="BC51" s="139"/>
      <c r="BD51" s="139"/>
      <c r="BE51" s="139"/>
      <c r="BF51" s="139"/>
      <c r="BG51" s="139"/>
      <c r="BH51" s="139"/>
      <c r="BI51" s="139" t="str">
        <f>'VRP Model'!BF51</f>
        <v>-</v>
      </c>
      <c r="BJ51" s="275">
        <v>999999</v>
      </c>
      <c r="BK51" s="275">
        <v>999999</v>
      </c>
      <c r="BL51" s="275">
        <v>999999</v>
      </c>
      <c r="BM51" s="275">
        <v>999999</v>
      </c>
      <c r="BN51" s="275">
        <v>999999</v>
      </c>
      <c r="BO51" s="275">
        <v>999999</v>
      </c>
      <c r="BP51" s="275">
        <v>999999</v>
      </c>
      <c r="BQ51" s="275">
        <v>999999</v>
      </c>
      <c r="BR51" s="275">
        <v>999999</v>
      </c>
      <c r="BS51" s="275">
        <v>999999</v>
      </c>
      <c r="BT51" s="275">
        <v>999999</v>
      </c>
      <c r="BU51" s="275">
        <v>999999</v>
      </c>
      <c r="BV51" s="275">
        <v>999999</v>
      </c>
      <c r="BW51" s="275">
        <v>999999</v>
      </c>
      <c r="BX51" s="275">
        <v>999999</v>
      </c>
      <c r="BY51" s="275">
        <v>999999</v>
      </c>
      <c r="BZ51" s="275">
        <v>999999</v>
      </c>
      <c r="CA51" s="275">
        <v>999999</v>
      </c>
      <c r="CB51" s="275">
        <v>999999</v>
      </c>
      <c r="CC51" s="275">
        <v>999999</v>
      </c>
      <c r="CD51" s="275">
        <v>999999</v>
      </c>
      <c r="CE51" s="275">
        <v>999999</v>
      </c>
      <c r="CF51" s="275">
        <v>999999</v>
      </c>
      <c r="CG51" s="275">
        <v>999999</v>
      </c>
      <c r="CH51" s="275">
        <v>999999</v>
      </c>
      <c r="CI51" s="275">
        <v>999999</v>
      </c>
      <c r="CJ51" s="275">
        <v>999999</v>
      </c>
      <c r="CK51" s="275">
        <v>999999</v>
      </c>
      <c r="CL51" s="275">
        <v>999999</v>
      </c>
      <c r="CM51" s="275">
        <v>999999</v>
      </c>
      <c r="CN51" s="275">
        <v>999999</v>
      </c>
      <c r="CO51" s="275">
        <v>999999</v>
      </c>
      <c r="CP51" s="275">
        <v>999999</v>
      </c>
      <c r="CQ51" s="275">
        <v>999999</v>
      </c>
      <c r="CR51" s="275">
        <v>999999</v>
      </c>
      <c r="CS51" s="275">
        <v>999999</v>
      </c>
      <c r="CT51" s="275">
        <v>999999</v>
      </c>
      <c r="CU51" s="275">
        <v>999999</v>
      </c>
      <c r="CV51" s="275">
        <v>999999</v>
      </c>
      <c r="CW51" s="275">
        <v>999999</v>
      </c>
      <c r="CX51" s="275">
        <v>999999</v>
      </c>
      <c r="CY51" s="275">
        <v>999999</v>
      </c>
      <c r="CZ51" s="275">
        <v>999999</v>
      </c>
      <c r="DA51" s="275">
        <v>999999</v>
      </c>
      <c r="DB51" s="275">
        <v>999999</v>
      </c>
      <c r="DC51" s="275">
        <v>999999</v>
      </c>
      <c r="DD51" s="275">
        <v>999999</v>
      </c>
      <c r="DE51" s="275">
        <v>999999</v>
      </c>
      <c r="DF51" s="275">
        <v>999999</v>
      </c>
      <c r="DG51" s="275">
        <v>999999</v>
      </c>
      <c r="DH51" s="275">
        <v>999999</v>
      </c>
      <c r="DI51" s="275">
        <v>999999</v>
      </c>
      <c r="DJ51" s="275">
        <v>999999</v>
      </c>
      <c r="DK51" s="275">
        <v>999999</v>
      </c>
      <c r="DL51" s="275">
        <v>999999</v>
      </c>
      <c r="DM51" s="275">
        <v>999999</v>
      </c>
      <c r="DN51" s="275">
        <v>999999</v>
      </c>
      <c r="DO51" s="275">
        <v>999999</v>
      </c>
      <c r="DP51" s="275">
        <v>999999</v>
      </c>
      <c r="DQ51" s="275">
        <v>999999</v>
      </c>
      <c r="DR51" s="275">
        <v>999999</v>
      </c>
      <c r="DS51" s="275">
        <v>999999</v>
      </c>
      <c r="DT51" s="275">
        <v>999999</v>
      </c>
      <c r="DU51" s="275">
        <v>999999</v>
      </c>
      <c r="DV51" s="275">
        <v>999999</v>
      </c>
      <c r="DW51" s="275">
        <v>999999</v>
      </c>
      <c r="DX51" s="275">
        <v>999999</v>
      </c>
      <c r="DY51" s="275">
        <v>999999</v>
      </c>
      <c r="DZ51" s="275">
        <v>999999</v>
      </c>
      <c r="EA51" s="275">
        <v>999999</v>
      </c>
      <c r="EB51" s="275">
        <v>999999</v>
      </c>
      <c r="EC51" s="275">
        <v>999999</v>
      </c>
      <c r="ED51" s="275">
        <v>999999</v>
      </c>
      <c r="EE51" s="275">
        <v>999999</v>
      </c>
      <c r="EF51" s="275">
        <v>999999</v>
      </c>
      <c r="EG51" s="275">
        <v>999999</v>
      </c>
      <c r="EH51" s="275">
        <v>999999</v>
      </c>
      <c r="EI51" s="275">
        <v>999999</v>
      </c>
      <c r="EJ51" s="275">
        <v>999999</v>
      </c>
      <c r="EK51" s="275">
        <v>999999</v>
      </c>
      <c r="EL51" s="275">
        <v>999999</v>
      </c>
      <c r="EM51" s="275">
        <v>999999</v>
      </c>
      <c r="EN51" s="275">
        <v>999999</v>
      </c>
      <c r="EO51" s="275">
        <v>999999</v>
      </c>
      <c r="EP51" s="275">
        <v>999999</v>
      </c>
      <c r="EQ51" s="275">
        <v>999999</v>
      </c>
      <c r="ER51" s="275">
        <v>999999</v>
      </c>
      <c r="ES51" s="275">
        <v>999999</v>
      </c>
      <c r="ET51" s="275">
        <v>999999</v>
      </c>
      <c r="EU51" s="275">
        <v>999999</v>
      </c>
      <c r="EV51" s="275">
        <v>999999</v>
      </c>
      <c r="EW51" s="275">
        <v>999999</v>
      </c>
      <c r="EX51" s="275">
        <v>999999</v>
      </c>
      <c r="EY51" s="275">
        <v>999999</v>
      </c>
      <c r="EZ51" s="275">
        <v>999999</v>
      </c>
      <c r="FA51" s="275">
        <v>999999</v>
      </c>
      <c r="FB51" s="275">
        <v>999999</v>
      </c>
      <c r="FC51" s="275">
        <v>999999</v>
      </c>
      <c r="FD51" s="275">
        <v>999999</v>
      </c>
      <c r="FE51" s="275">
        <v>999999</v>
      </c>
      <c r="FF51" s="275">
        <v>999999</v>
      </c>
      <c r="FG51" s="275">
        <v>999999</v>
      </c>
      <c r="FH51" s="275">
        <v>999999</v>
      </c>
      <c r="FI51" s="275">
        <v>999999</v>
      </c>
      <c r="FJ51" s="275">
        <v>999999</v>
      </c>
      <c r="FK51" s="275">
        <v>999999</v>
      </c>
      <c r="FL51" s="275">
        <v>999999</v>
      </c>
      <c r="FM51" s="275">
        <v>999999</v>
      </c>
      <c r="FN51" s="275">
        <v>999999</v>
      </c>
      <c r="FO51" s="275">
        <v>999999</v>
      </c>
      <c r="FP51" s="275">
        <v>999999</v>
      </c>
      <c r="FQ51" s="275">
        <v>999999</v>
      </c>
      <c r="FR51" s="275">
        <v>999999</v>
      </c>
      <c r="FS51" s="275">
        <v>999999</v>
      </c>
      <c r="FT51" s="275">
        <v>999999</v>
      </c>
      <c r="FU51" s="275">
        <v>999999</v>
      </c>
      <c r="FV51" s="275">
        <v>999999</v>
      </c>
      <c r="FW51" s="275">
        <v>999999</v>
      </c>
      <c r="FX51" s="275">
        <v>999999</v>
      </c>
      <c r="FY51" s="275">
        <v>999999</v>
      </c>
      <c r="FZ51" s="275">
        <v>999999</v>
      </c>
      <c r="GA51" s="275">
        <v>999999</v>
      </c>
      <c r="GB51" s="275">
        <v>999999</v>
      </c>
      <c r="GC51" s="275">
        <v>999999</v>
      </c>
      <c r="GD51" s="275">
        <v>999999</v>
      </c>
      <c r="GE51" s="275">
        <v>999999</v>
      </c>
      <c r="GF51" s="275">
        <v>999999</v>
      </c>
      <c r="GG51" s="275">
        <v>999999</v>
      </c>
      <c r="GH51" s="275">
        <v>999999</v>
      </c>
      <c r="GI51" s="275">
        <v>999999</v>
      </c>
      <c r="GJ51" s="275">
        <v>999999</v>
      </c>
      <c r="GK51" s="275">
        <v>999999</v>
      </c>
      <c r="GL51" s="275">
        <v>999999</v>
      </c>
      <c r="GM51" s="275">
        <v>999999</v>
      </c>
      <c r="GN51" s="275">
        <v>999999</v>
      </c>
    </row>
    <row r="52" spans="1:196" ht="70" customHeight="1" x14ac:dyDescent="0.15">
      <c r="A52" s="218">
        <v>46</v>
      </c>
      <c r="B52" s="216" t="str" cm="1">
        <f t="array" aca="1" ref="B52" ca="1">IF(ISNUMBER(FIND(","&amp;A52&amp;",",INDIRECT("E"&amp;$B$2))),"yes","no")</f>
        <v>no</v>
      </c>
      <c r="C52" s="205">
        <f t="shared" ca="1" si="196"/>
        <v>999999</v>
      </c>
      <c r="D52" s="204"/>
      <c r="E52" s="206"/>
      <c r="F52" s="207"/>
      <c r="G52" s="208"/>
      <c r="H52" s="209"/>
      <c r="I52" s="210"/>
      <c r="J52" s="211"/>
      <c r="K52" s="212"/>
      <c r="L52" s="213"/>
      <c r="M52" s="213"/>
      <c r="N52" s="214"/>
      <c r="O52" s="222">
        <v>46</v>
      </c>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139"/>
      <c r="AQ52" s="139"/>
      <c r="AR52" s="139"/>
      <c r="AS52" s="139"/>
      <c r="AT52" s="139"/>
      <c r="AU52" s="139"/>
      <c r="AV52" s="139"/>
      <c r="AW52" s="139"/>
      <c r="AX52" s="139"/>
      <c r="AY52" s="139"/>
      <c r="AZ52" s="139"/>
      <c r="BA52" s="139"/>
      <c r="BB52" s="139"/>
      <c r="BC52" s="139"/>
      <c r="BD52" s="139"/>
      <c r="BE52" s="139"/>
      <c r="BF52" s="139"/>
      <c r="BG52" s="139"/>
      <c r="BH52" s="139"/>
      <c r="BI52" s="139"/>
      <c r="BJ52" s="139" t="str">
        <f>'VRP Model'!BG52</f>
        <v>-</v>
      </c>
      <c r="BK52" s="275">
        <v>999999</v>
      </c>
      <c r="BL52" s="275">
        <v>999999</v>
      </c>
      <c r="BM52" s="275">
        <v>999999</v>
      </c>
      <c r="BN52" s="275">
        <v>999999</v>
      </c>
      <c r="BO52" s="275">
        <v>999999</v>
      </c>
      <c r="BP52" s="275">
        <v>999999</v>
      </c>
      <c r="BQ52" s="275">
        <v>999999</v>
      </c>
      <c r="BR52" s="275">
        <v>999999</v>
      </c>
      <c r="BS52" s="275">
        <v>999999</v>
      </c>
      <c r="BT52" s="275">
        <v>999999</v>
      </c>
      <c r="BU52" s="275">
        <v>999999</v>
      </c>
      <c r="BV52" s="275">
        <v>999999</v>
      </c>
      <c r="BW52" s="275">
        <v>999999</v>
      </c>
      <c r="BX52" s="275">
        <v>999999</v>
      </c>
      <c r="BY52" s="275">
        <v>999999</v>
      </c>
      <c r="BZ52" s="275">
        <v>999999</v>
      </c>
      <c r="CA52" s="275">
        <v>999999</v>
      </c>
      <c r="CB52" s="275">
        <v>999999</v>
      </c>
      <c r="CC52" s="275">
        <v>999999</v>
      </c>
      <c r="CD52" s="275">
        <v>999999</v>
      </c>
      <c r="CE52" s="275">
        <v>999999</v>
      </c>
      <c r="CF52" s="275">
        <v>999999</v>
      </c>
      <c r="CG52" s="275">
        <v>999999</v>
      </c>
      <c r="CH52" s="275">
        <v>999999</v>
      </c>
      <c r="CI52" s="275">
        <v>999999</v>
      </c>
      <c r="CJ52" s="275">
        <v>999999</v>
      </c>
      <c r="CK52" s="275">
        <v>999999</v>
      </c>
      <c r="CL52" s="275">
        <v>999999</v>
      </c>
      <c r="CM52" s="275">
        <v>999999</v>
      </c>
      <c r="CN52" s="275">
        <v>999999</v>
      </c>
      <c r="CO52" s="275">
        <v>999999</v>
      </c>
      <c r="CP52" s="275">
        <v>999999</v>
      </c>
      <c r="CQ52" s="275">
        <v>999999</v>
      </c>
      <c r="CR52" s="275">
        <v>999999</v>
      </c>
      <c r="CS52" s="275">
        <v>999999</v>
      </c>
      <c r="CT52" s="275">
        <v>999999</v>
      </c>
      <c r="CU52" s="275">
        <v>999999</v>
      </c>
      <c r="CV52" s="275">
        <v>999999</v>
      </c>
      <c r="CW52" s="275">
        <v>999999</v>
      </c>
      <c r="CX52" s="275">
        <v>999999</v>
      </c>
      <c r="CY52" s="275">
        <v>999999</v>
      </c>
      <c r="CZ52" s="275">
        <v>999999</v>
      </c>
      <c r="DA52" s="275">
        <v>999999</v>
      </c>
      <c r="DB52" s="275">
        <v>999999</v>
      </c>
      <c r="DC52" s="275">
        <v>999999</v>
      </c>
      <c r="DD52" s="275">
        <v>999999</v>
      </c>
      <c r="DE52" s="275">
        <v>999999</v>
      </c>
      <c r="DF52" s="275">
        <v>999999</v>
      </c>
      <c r="DG52" s="275">
        <v>999999</v>
      </c>
      <c r="DH52" s="275">
        <v>999999</v>
      </c>
      <c r="DI52" s="275">
        <v>999999</v>
      </c>
      <c r="DJ52" s="275">
        <v>999999</v>
      </c>
      <c r="DK52" s="275">
        <v>999999</v>
      </c>
      <c r="DL52" s="275">
        <v>999999</v>
      </c>
      <c r="DM52" s="275">
        <v>999999</v>
      </c>
      <c r="DN52" s="275">
        <v>999999</v>
      </c>
      <c r="DO52" s="275">
        <v>999999</v>
      </c>
      <c r="DP52" s="275">
        <v>999999</v>
      </c>
      <c r="DQ52" s="275">
        <v>999999</v>
      </c>
      <c r="DR52" s="275">
        <v>999999</v>
      </c>
      <c r="DS52" s="275">
        <v>999999</v>
      </c>
      <c r="DT52" s="275">
        <v>999999</v>
      </c>
      <c r="DU52" s="275">
        <v>999999</v>
      </c>
      <c r="DV52" s="275">
        <v>999999</v>
      </c>
      <c r="DW52" s="275">
        <v>999999</v>
      </c>
      <c r="DX52" s="275">
        <v>999999</v>
      </c>
      <c r="DY52" s="275">
        <v>999999</v>
      </c>
      <c r="DZ52" s="275">
        <v>999999</v>
      </c>
      <c r="EA52" s="275">
        <v>999999</v>
      </c>
      <c r="EB52" s="275">
        <v>999999</v>
      </c>
      <c r="EC52" s="275">
        <v>999999</v>
      </c>
      <c r="ED52" s="275">
        <v>999999</v>
      </c>
      <c r="EE52" s="275">
        <v>999999</v>
      </c>
      <c r="EF52" s="275">
        <v>999999</v>
      </c>
      <c r="EG52" s="275">
        <v>999999</v>
      </c>
      <c r="EH52" s="275">
        <v>999999</v>
      </c>
      <c r="EI52" s="275">
        <v>999999</v>
      </c>
      <c r="EJ52" s="275">
        <v>999999</v>
      </c>
      <c r="EK52" s="275">
        <v>999999</v>
      </c>
      <c r="EL52" s="275">
        <v>999999</v>
      </c>
      <c r="EM52" s="275">
        <v>999999</v>
      </c>
      <c r="EN52" s="275">
        <v>999999</v>
      </c>
      <c r="EO52" s="275">
        <v>999999</v>
      </c>
      <c r="EP52" s="275">
        <v>999999</v>
      </c>
      <c r="EQ52" s="275">
        <v>999999</v>
      </c>
      <c r="ER52" s="275">
        <v>999999</v>
      </c>
      <c r="ES52" s="275">
        <v>999999</v>
      </c>
      <c r="ET52" s="275">
        <v>999999</v>
      </c>
      <c r="EU52" s="275">
        <v>999999</v>
      </c>
      <c r="EV52" s="275">
        <v>999999</v>
      </c>
      <c r="EW52" s="275">
        <v>999999</v>
      </c>
      <c r="EX52" s="275">
        <v>999999</v>
      </c>
      <c r="EY52" s="275">
        <v>999999</v>
      </c>
      <c r="EZ52" s="275">
        <v>999999</v>
      </c>
      <c r="FA52" s="275">
        <v>999999</v>
      </c>
      <c r="FB52" s="275">
        <v>999999</v>
      </c>
      <c r="FC52" s="275">
        <v>999999</v>
      </c>
      <c r="FD52" s="275">
        <v>999999</v>
      </c>
      <c r="FE52" s="275">
        <v>999999</v>
      </c>
      <c r="FF52" s="275">
        <v>999999</v>
      </c>
      <c r="FG52" s="275">
        <v>999999</v>
      </c>
      <c r="FH52" s="275">
        <v>999999</v>
      </c>
      <c r="FI52" s="275">
        <v>999999</v>
      </c>
      <c r="FJ52" s="275">
        <v>999999</v>
      </c>
      <c r="FK52" s="275">
        <v>999999</v>
      </c>
      <c r="FL52" s="275">
        <v>999999</v>
      </c>
      <c r="FM52" s="275">
        <v>999999</v>
      </c>
      <c r="FN52" s="275">
        <v>999999</v>
      </c>
      <c r="FO52" s="275">
        <v>999999</v>
      </c>
      <c r="FP52" s="275">
        <v>999999</v>
      </c>
      <c r="FQ52" s="275">
        <v>999999</v>
      </c>
      <c r="FR52" s="275">
        <v>999999</v>
      </c>
      <c r="FS52" s="275">
        <v>999999</v>
      </c>
      <c r="FT52" s="275">
        <v>999999</v>
      </c>
      <c r="FU52" s="275">
        <v>999999</v>
      </c>
      <c r="FV52" s="275">
        <v>999999</v>
      </c>
      <c r="FW52" s="275">
        <v>999999</v>
      </c>
      <c r="FX52" s="275">
        <v>999999</v>
      </c>
      <c r="FY52" s="275">
        <v>999999</v>
      </c>
      <c r="FZ52" s="275">
        <v>999999</v>
      </c>
      <c r="GA52" s="275">
        <v>999999</v>
      </c>
      <c r="GB52" s="275">
        <v>999999</v>
      </c>
      <c r="GC52" s="275">
        <v>999999</v>
      </c>
      <c r="GD52" s="275">
        <v>999999</v>
      </c>
      <c r="GE52" s="275">
        <v>999999</v>
      </c>
      <c r="GF52" s="275">
        <v>999999</v>
      </c>
      <c r="GG52" s="275">
        <v>999999</v>
      </c>
      <c r="GH52" s="275">
        <v>999999</v>
      </c>
      <c r="GI52" s="275">
        <v>999999</v>
      </c>
      <c r="GJ52" s="275">
        <v>999999</v>
      </c>
      <c r="GK52" s="275">
        <v>999999</v>
      </c>
      <c r="GL52" s="275">
        <v>999999</v>
      </c>
      <c r="GM52" s="275">
        <v>999999</v>
      </c>
      <c r="GN52" s="275">
        <v>999999</v>
      </c>
    </row>
    <row r="53" spans="1:196" ht="104" customHeight="1" x14ac:dyDescent="0.15">
      <c r="A53" s="218">
        <v>47</v>
      </c>
      <c r="B53" s="216" t="str" cm="1">
        <f t="array" aca="1" ref="B53" ca="1">IF(ISNUMBER(FIND(","&amp;A53&amp;",",INDIRECT("E"&amp;$B$2))),"yes","no")</f>
        <v>no</v>
      </c>
      <c r="C53" s="205">
        <f t="shared" ca="1" si="196"/>
        <v>999999</v>
      </c>
      <c r="D53" s="204"/>
      <c r="E53" s="206"/>
      <c r="F53" s="207"/>
      <c r="G53" s="208"/>
      <c r="H53" s="209"/>
      <c r="I53" s="210"/>
      <c r="J53" s="211"/>
      <c r="K53" s="212"/>
      <c r="L53" s="213"/>
      <c r="M53" s="213"/>
      <c r="N53" s="214"/>
      <c r="O53" s="222">
        <v>47</v>
      </c>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t="str">
        <f>'VRP Model'!BH53</f>
        <v>-</v>
      </c>
      <c r="BL53" s="275">
        <v>999999</v>
      </c>
      <c r="BM53" s="275">
        <v>999999</v>
      </c>
      <c r="BN53" s="275">
        <v>999999</v>
      </c>
      <c r="BO53" s="275">
        <v>999999</v>
      </c>
      <c r="BP53" s="275">
        <v>999999</v>
      </c>
      <c r="BQ53" s="275">
        <v>999999</v>
      </c>
      <c r="BR53" s="275">
        <v>999999</v>
      </c>
      <c r="BS53" s="275">
        <v>999999</v>
      </c>
      <c r="BT53" s="275">
        <v>999999</v>
      </c>
      <c r="BU53" s="275">
        <v>999999</v>
      </c>
      <c r="BV53" s="275">
        <v>999999</v>
      </c>
      <c r="BW53" s="275">
        <v>999999</v>
      </c>
      <c r="BX53" s="275">
        <v>999999</v>
      </c>
      <c r="BY53" s="275">
        <v>999999</v>
      </c>
      <c r="BZ53" s="275">
        <v>999999</v>
      </c>
      <c r="CA53" s="275">
        <v>999999</v>
      </c>
      <c r="CB53" s="275">
        <v>999999</v>
      </c>
      <c r="CC53" s="275">
        <v>999999</v>
      </c>
      <c r="CD53" s="275">
        <v>999999</v>
      </c>
      <c r="CE53" s="275">
        <v>999999</v>
      </c>
      <c r="CF53" s="275">
        <v>999999</v>
      </c>
      <c r="CG53" s="275">
        <v>999999</v>
      </c>
      <c r="CH53" s="275">
        <v>999999</v>
      </c>
      <c r="CI53" s="275">
        <v>999999</v>
      </c>
      <c r="CJ53" s="275">
        <v>999999</v>
      </c>
      <c r="CK53" s="275">
        <v>999999</v>
      </c>
      <c r="CL53" s="275">
        <v>999999</v>
      </c>
      <c r="CM53" s="275">
        <v>999999</v>
      </c>
      <c r="CN53" s="275">
        <v>999999</v>
      </c>
      <c r="CO53" s="275">
        <v>999999</v>
      </c>
      <c r="CP53" s="275">
        <v>999999</v>
      </c>
      <c r="CQ53" s="275">
        <v>999999</v>
      </c>
      <c r="CR53" s="275">
        <v>999999</v>
      </c>
      <c r="CS53" s="275">
        <v>999999</v>
      </c>
      <c r="CT53" s="275">
        <v>999999</v>
      </c>
      <c r="CU53" s="275">
        <v>999999</v>
      </c>
      <c r="CV53" s="275">
        <v>999999</v>
      </c>
      <c r="CW53" s="275">
        <v>999999</v>
      </c>
      <c r="CX53" s="275">
        <v>999999</v>
      </c>
      <c r="CY53" s="275">
        <v>999999</v>
      </c>
      <c r="CZ53" s="275">
        <v>999999</v>
      </c>
      <c r="DA53" s="275">
        <v>999999</v>
      </c>
      <c r="DB53" s="275">
        <v>999999</v>
      </c>
      <c r="DC53" s="275">
        <v>999999</v>
      </c>
      <c r="DD53" s="275">
        <v>999999</v>
      </c>
      <c r="DE53" s="275">
        <v>999999</v>
      </c>
      <c r="DF53" s="275">
        <v>999999</v>
      </c>
      <c r="DG53" s="275">
        <v>999999</v>
      </c>
      <c r="DH53" s="275">
        <v>999999</v>
      </c>
      <c r="DI53" s="275">
        <v>999999</v>
      </c>
      <c r="DJ53" s="275">
        <v>999999</v>
      </c>
      <c r="DK53" s="275">
        <v>999999</v>
      </c>
      <c r="DL53" s="275">
        <v>999999</v>
      </c>
      <c r="DM53" s="275">
        <v>999999</v>
      </c>
      <c r="DN53" s="275">
        <v>999999</v>
      </c>
      <c r="DO53" s="275">
        <v>999999</v>
      </c>
      <c r="DP53" s="275">
        <v>999999</v>
      </c>
      <c r="DQ53" s="275">
        <v>999999</v>
      </c>
      <c r="DR53" s="275">
        <v>999999</v>
      </c>
      <c r="DS53" s="275">
        <v>999999</v>
      </c>
      <c r="DT53" s="275">
        <v>999999</v>
      </c>
      <c r="DU53" s="275">
        <v>999999</v>
      </c>
      <c r="DV53" s="275">
        <v>999999</v>
      </c>
      <c r="DW53" s="275">
        <v>999999</v>
      </c>
      <c r="DX53" s="275">
        <v>999999</v>
      </c>
      <c r="DY53" s="275">
        <v>999999</v>
      </c>
      <c r="DZ53" s="275">
        <v>999999</v>
      </c>
      <c r="EA53" s="275">
        <v>999999</v>
      </c>
      <c r="EB53" s="275">
        <v>999999</v>
      </c>
      <c r="EC53" s="275">
        <v>999999</v>
      </c>
      <c r="ED53" s="275">
        <v>999999</v>
      </c>
      <c r="EE53" s="275">
        <v>999999</v>
      </c>
      <c r="EF53" s="275">
        <v>999999</v>
      </c>
      <c r="EG53" s="275">
        <v>999999</v>
      </c>
      <c r="EH53" s="275">
        <v>999999</v>
      </c>
      <c r="EI53" s="275">
        <v>999999</v>
      </c>
      <c r="EJ53" s="275">
        <v>999999</v>
      </c>
      <c r="EK53" s="275">
        <v>999999</v>
      </c>
      <c r="EL53" s="275">
        <v>999999</v>
      </c>
      <c r="EM53" s="275">
        <v>999999</v>
      </c>
      <c r="EN53" s="275">
        <v>999999</v>
      </c>
      <c r="EO53" s="275">
        <v>999999</v>
      </c>
      <c r="EP53" s="275">
        <v>999999</v>
      </c>
      <c r="EQ53" s="275">
        <v>999999</v>
      </c>
      <c r="ER53" s="275">
        <v>999999</v>
      </c>
      <c r="ES53" s="275">
        <v>999999</v>
      </c>
      <c r="ET53" s="275">
        <v>999999</v>
      </c>
      <c r="EU53" s="275">
        <v>999999</v>
      </c>
      <c r="EV53" s="275">
        <v>999999</v>
      </c>
      <c r="EW53" s="275">
        <v>999999</v>
      </c>
      <c r="EX53" s="275">
        <v>999999</v>
      </c>
      <c r="EY53" s="275">
        <v>999999</v>
      </c>
      <c r="EZ53" s="275">
        <v>999999</v>
      </c>
      <c r="FA53" s="275">
        <v>999999</v>
      </c>
      <c r="FB53" s="275">
        <v>999999</v>
      </c>
      <c r="FC53" s="275">
        <v>999999</v>
      </c>
      <c r="FD53" s="275">
        <v>999999</v>
      </c>
      <c r="FE53" s="275">
        <v>999999</v>
      </c>
      <c r="FF53" s="275">
        <v>999999</v>
      </c>
      <c r="FG53" s="275">
        <v>999999</v>
      </c>
      <c r="FH53" s="275">
        <v>999999</v>
      </c>
      <c r="FI53" s="275">
        <v>999999</v>
      </c>
      <c r="FJ53" s="275">
        <v>999999</v>
      </c>
      <c r="FK53" s="275">
        <v>999999</v>
      </c>
      <c r="FL53" s="275">
        <v>999999</v>
      </c>
      <c r="FM53" s="275">
        <v>999999</v>
      </c>
      <c r="FN53" s="275">
        <v>999999</v>
      </c>
      <c r="FO53" s="275">
        <v>999999</v>
      </c>
      <c r="FP53" s="275">
        <v>999999</v>
      </c>
      <c r="FQ53" s="275">
        <v>999999</v>
      </c>
      <c r="FR53" s="275">
        <v>999999</v>
      </c>
      <c r="FS53" s="275">
        <v>999999</v>
      </c>
      <c r="FT53" s="275">
        <v>999999</v>
      </c>
      <c r="FU53" s="275">
        <v>999999</v>
      </c>
      <c r="FV53" s="275">
        <v>999999</v>
      </c>
      <c r="FW53" s="275">
        <v>999999</v>
      </c>
      <c r="FX53" s="275">
        <v>999999</v>
      </c>
      <c r="FY53" s="275">
        <v>999999</v>
      </c>
      <c r="FZ53" s="275">
        <v>999999</v>
      </c>
      <c r="GA53" s="275">
        <v>999999</v>
      </c>
      <c r="GB53" s="275">
        <v>999999</v>
      </c>
      <c r="GC53" s="275">
        <v>999999</v>
      </c>
      <c r="GD53" s="275">
        <v>999999</v>
      </c>
      <c r="GE53" s="275">
        <v>999999</v>
      </c>
      <c r="GF53" s="275">
        <v>999999</v>
      </c>
      <c r="GG53" s="275">
        <v>999999</v>
      </c>
      <c r="GH53" s="275">
        <v>999999</v>
      </c>
      <c r="GI53" s="275">
        <v>999999</v>
      </c>
      <c r="GJ53" s="275">
        <v>999999</v>
      </c>
      <c r="GK53" s="275">
        <v>999999</v>
      </c>
      <c r="GL53" s="275">
        <v>999999</v>
      </c>
      <c r="GM53" s="275">
        <v>999999</v>
      </c>
      <c r="GN53" s="275">
        <v>999999</v>
      </c>
    </row>
    <row r="54" spans="1:196" ht="117" customHeight="1" x14ac:dyDescent="0.15">
      <c r="A54" s="211">
        <v>48</v>
      </c>
      <c r="B54" s="204" t="str" cm="1">
        <f t="array" aca="1" ref="B54" ca="1">IF(ISNUMBER(FIND(","&amp;A54&amp;",",INDIRECT("E"&amp;$B$2))),"yes","no")</f>
        <v>no</v>
      </c>
      <c r="C54" s="217">
        <f t="shared" ca="1" si="196"/>
        <v>999999</v>
      </c>
      <c r="D54" s="204"/>
      <c r="E54" s="206"/>
      <c r="F54" s="207"/>
      <c r="G54" s="208"/>
      <c r="H54" s="209"/>
      <c r="I54" s="210"/>
      <c r="J54" s="211"/>
      <c r="K54" s="212"/>
      <c r="L54" s="213"/>
      <c r="M54" s="213"/>
      <c r="N54" s="214"/>
      <c r="O54" s="223">
        <v>48</v>
      </c>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t="str">
        <f>'VRP Model'!BI54</f>
        <v>-</v>
      </c>
      <c r="BM54" s="275">
        <v>999999</v>
      </c>
      <c r="BN54" s="275">
        <v>999999</v>
      </c>
      <c r="BO54" s="275">
        <v>999999</v>
      </c>
      <c r="BP54" s="275">
        <v>999999</v>
      </c>
      <c r="BQ54" s="275">
        <v>999999</v>
      </c>
      <c r="BR54" s="275">
        <v>999999</v>
      </c>
      <c r="BS54" s="275">
        <v>999999</v>
      </c>
      <c r="BT54" s="275">
        <v>999999</v>
      </c>
      <c r="BU54" s="275">
        <v>999999</v>
      </c>
      <c r="BV54" s="275">
        <v>999999</v>
      </c>
      <c r="BW54" s="275">
        <v>999999</v>
      </c>
      <c r="BX54" s="275">
        <v>999999</v>
      </c>
      <c r="BY54" s="275">
        <v>999999</v>
      </c>
      <c r="BZ54" s="275">
        <v>999999</v>
      </c>
      <c r="CA54" s="275">
        <v>999999</v>
      </c>
      <c r="CB54" s="275">
        <v>999999</v>
      </c>
      <c r="CC54" s="275">
        <v>999999</v>
      </c>
      <c r="CD54" s="275">
        <v>999999</v>
      </c>
      <c r="CE54" s="275">
        <v>999999</v>
      </c>
      <c r="CF54" s="275">
        <v>999999</v>
      </c>
      <c r="CG54" s="275">
        <v>999999</v>
      </c>
      <c r="CH54" s="275">
        <v>999999</v>
      </c>
      <c r="CI54" s="275">
        <v>999999</v>
      </c>
      <c r="CJ54" s="275">
        <v>999999</v>
      </c>
      <c r="CK54" s="275">
        <v>999999</v>
      </c>
      <c r="CL54" s="275">
        <v>999999</v>
      </c>
      <c r="CM54" s="275">
        <v>999999</v>
      </c>
      <c r="CN54" s="275">
        <v>999999</v>
      </c>
      <c r="CO54" s="275">
        <v>999999</v>
      </c>
      <c r="CP54" s="275">
        <v>999999</v>
      </c>
      <c r="CQ54" s="275">
        <v>999999</v>
      </c>
      <c r="CR54" s="275">
        <v>999999</v>
      </c>
      <c r="CS54" s="275">
        <v>999999</v>
      </c>
      <c r="CT54" s="275">
        <v>999999</v>
      </c>
      <c r="CU54" s="275">
        <v>999999</v>
      </c>
      <c r="CV54" s="275">
        <v>999999</v>
      </c>
      <c r="CW54" s="275">
        <v>999999</v>
      </c>
      <c r="CX54" s="275">
        <v>999999</v>
      </c>
      <c r="CY54" s="275">
        <v>999999</v>
      </c>
      <c r="CZ54" s="275">
        <v>999999</v>
      </c>
      <c r="DA54" s="275">
        <v>999999</v>
      </c>
      <c r="DB54" s="275">
        <v>999999</v>
      </c>
      <c r="DC54" s="275">
        <v>999999</v>
      </c>
      <c r="DD54" s="275">
        <v>999999</v>
      </c>
      <c r="DE54" s="275">
        <v>999999</v>
      </c>
      <c r="DF54" s="275">
        <v>999999</v>
      </c>
      <c r="DG54" s="275">
        <v>999999</v>
      </c>
      <c r="DH54" s="275">
        <v>999999</v>
      </c>
      <c r="DI54" s="275">
        <v>999999</v>
      </c>
      <c r="DJ54" s="275">
        <v>999999</v>
      </c>
      <c r="DK54" s="275">
        <v>999999</v>
      </c>
      <c r="DL54" s="275">
        <v>999999</v>
      </c>
      <c r="DM54" s="275">
        <v>999999</v>
      </c>
      <c r="DN54" s="275">
        <v>999999</v>
      </c>
      <c r="DO54" s="275">
        <v>999999</v>
      </c>
      <c r="DP54" s="275">
        <v>999999</v>
      </c>
      <c r="DQ54" s="275">
        <v>999999</v>
      </c>
      <c r="DR54" s="275">
        <v>999999</v>
      </c>
      <c r="DS54" s="275">
        <v>999999</v>
      </c>
      <c r="DT54" s="275">
        <v>999999</v>
      </c>
      <c r="DU54" s="275">
        <v>999999</v>
      </c>
      <c r="DV54" s="275">
        <v>999999</v>
      </c>
      <c r="DW54" s="275">
        <v>999999</v>
      </c>
      <c r="DX54" s="275">
        <v>999999</v>
      </c>
      <c r="DY54" s="275">
        <v>999999</v>
      </c>
      <c r="DZ54" s="275">
        <v>999999</v>
      </c>
      <c r="EA54" s="275">
        <v>999999</v>
      </c>
      <c r="EB54" s="275">
        <v>999999</v>
      </c>
      <c r="EC54" s="275">
        <v>999999</v>
      </c>
      <c r="ED54" s="275">
        <v>999999</v>
      </c>
      <c r="EE54" s="275">
        <v>999999</v>
      </c>
      <c r="EF54" s="275">
        <v>999999</v>
      </c>
      <c r="EG54" s="275">
        <v>999999</v>
      </c>
      <c r="EH54" s="275">
        <v>999999</v>
      </c>
      <c r="EI54" s="275">
        <v>999999</v>
      </c>
      <c r="EJ54" s="275">
        <v>999999</v>
      </c>
      <c r="EK54" s="275">
        <v>999999</v>
      </c>
      <c r="EL54" s="275">
        <v>999999</v>
      </c>
      <c r="EM54" s="275">
        <v>999999</v>
      </c>
      <c r="EN54" s="275">
        <v>999999</v>
      </c>
      <c r="EO54" s="275">
        <v>999999</v>
      </c>
      <c r="EP54" s="275">
        <v>999999</v>
      </c>
      <c r="EQ54" s="275">
        <v>999999</v>
      </c>
      <c r="ER54" s="275">
        <v>999999</v>
      </c>
      <c r="ES54" s="275">
        <v>999999</v>
      </c>
      <c r="ET54" s="275">
        <v>999999</v>
      </c>
      <c r="EU54" s="275">
        <v>999999</v>
      </c>
      <c r="EV54" s="275">
        <v>999999</v>
      </c>
      <c r="EW54" s="275">
        <v>999999</v>
      </c>
      <c r="EX54" s="275">
        <v>999999</v>
      </c>
      <c r="EY54" s="275">
        <v>999999</v>
      </c>
      <c r="EZ54" s="275">
        <v>999999</v>
      </c>
      <c r="FA54" s="275">
        <v>999999</v>
      </c>
      <c r="FB54" s="275">
        <v>999999</v>
      </c>
      <c r="FC54" s="275">
        <v>999999</v>
      </c>
      <c r="FD54" s="275">
        <v>999999</v>
      </c>
      <c r="FE54" s="275">
        <v>999999</v>
      </c>
      <c r="FF54" s="275">
        <v>999999</v>
      </c>
      <c r="FG54" s="275">
        <v>999999</v>
      </c>
      <c r="FH54" s="275">
        <v>999999</v>
      </c>
      <c r="FI54" s="275">
        <v>999999</v>
      </c>
      <c r="FJ54" s="275">
        <v>999999</v>
      </c>
      <c r="FK54" s="275">
        <v>999999</v>
      </c>
      <c r="FL54" s="275">
        <v>999999</v>
      </c>
      <c r="FM54" s="275">
        <v>999999</v>
      </c>
      <c r="FN54" s="275">
        <v>999999</v>
      </c>
      <c r="FO54" s="275">
        <v>999999</v>
      </c>
      <c r="FP54" s="275">
        <v>999999</v>
      </c>
      <c r="FQ54" s="275">
        <v>999999</v>
      </c>
      <c r="FR54" s="275">
        <v>999999</v>
      </c>
      <c r="FS54" s="275">
        <v>999999</v>
      </c>
      <c r="FT54" s="275">
        <v>999999</v>
      </c>
      <c r="FU54" s="275">
        <v>999999</v>
      </c>
      <c r="FV54" s="275">
        <v>999999</v>
      </c>
      <c r="FW54" s="275">
        <v>999999</v>
      </c>
      <c r="FX54" s="275">
        <v>999999</v>
      </c>
      <c r="FY54" s="275">
        <v>999999</v>
      </c>
      <c r="FZ54" s="275">
        <v>999999</v>
      </c>
      <c r="GA54" s="275">
        <v>999999</v>
      </c>
      <c r="GB54" s="275">
        <v>999999</v>
      </c>
      <c r="GC54" s="275">
        <v>999999</v>
      </c>
      <c r="GD54" s="275">
        <v>999999</v>
      </c>
      <c r="GE54" s="275">
        <v>999999</v>
      </c>
      <c r="GF54" s="275">
        <v>999999</v>
      </c>
      <c r="GG54" s="275">
        <v>999999</v>
      </c>
      <c r="GH54" s="275">
        <v>999999</v>
      </c>
      <c r="GI54" s="275">
        <v>999999</v>
      </c>
      <c r="GJ54" s="275">
        <v>999999</v>
      </c>
      <c r="GK54" s="275">
        <v>999999</v>
      </c>
      <c r="GL54" s="275">
        <v>999999</v>
      </c>
      <c r="GM54" s="275">
        <v>999999</v>
      </c>
      <c r="GN54" s="275">
        <v>999999</v>
      </c>
    </row>
    <row r="55" spans="1:196" ht="111" customHeight="1" x14ac:dyDescent="0.15">
      <c r="A55" s="211">
        <v>49</v>
      </c>
      <c r="B55" s="216" t="str" cm="1">
        <f t="array" aca="1" ref="B55" ca="1">IF(ISNUMBER(FIND(","&amp;A55&amp;",",INDIRECT("E"&amp;$B$2))),"yes","no")</f>
        <v>no</v>
      </c>
      <c r="C55" s="205">
        <f t="shared" ca="1" si="196"/>
        <v>999999</v>
      </c>
      <c r="D55" s="204"/>
      <c r="E55" s="206"/>
      <c r="F55" s="207"/>
      <c r="G55" s="208"/>
      <c r="H55" s="209"/>
      <c r="I55" s="210"/>
      <c r="J55" s="211"/>
      <c r="K55" s="212"/>
      <c r="L55" s="213"/>
      <c r="M55" s="213"/>
      <c r="N55" s="214"/>
      <c r="O55" s="223">
        <v>49</v>
      </c>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t="str">
        <f>'VRP Model'!BJ55</f>
        <v>-</v>
      </c>
      <c r="BN55" s="275">
        <v>999999</v>
      </c>
      <c r="BO55" s="275">
        <v>999999</v>
      </c>
      <c r="BP55" s="275">
        <v>999999</v>
      </c>
      <c r="BQ55" s="275">
        <v>999999</v>
      </c>
      <c r="BR55" s="275">
        <v>999999</v>
      </c>
      <c r="BS55" s="275">
        <v>999999</v>
      </c>
      <c r="BT55" s="275">
        <v>999999</v>
      </c>
      <c r="BU55" s="275">
        <v>999999</v>
      </c>
      <c r="BV55" s="275">
        <v>999999</v>
      </c>
      <c r="BW55" s="275">
        <v>999999</v>
      </c>
      <c r="BX55" s="275">
        <v>999999</v>
      </c>
      <c r="BY55" s="275">
        <v>999999</v>
      </c>
      <c r="BZ55" s="275">
        <v>999999</v>
      </c>
      <c r="CA55" s="275">
        <v>999999</v>
      </c>
      <c r="CB55" s="275">
        <v>999999</v>
      </c>
      <c r="CC55" s="275">
        <v>999999</v>
      </c>
      <c r="CD55" s="275">
        <v>999999</v>
      </c>
      <c r="CE55" s="275">
        <v>999999</v>
      </c>
      <c r="CF55" s="275">
        <v>999999</v>
      </c>
      <c r="CG55" s="275">
        <v>999999</v>
      </c>
      <c r="CH55" s="275">
        <v>999999</v>
      </c>
      <c r="CI55" s="275">
        <v>999999</v>
      </c>
      <c r="CJ55" s="275">
        <v>999999</v>
      </c>
      <c r="CK55" s="275">
        <v>999999</v>
      </c>
      <c r="CL55" s="275">
        <v>999999</v>
      </c>
      <c r="CM55" s="275">
        <v>999999</v>
      </c>
      <c r="CN55" s="275">
        <v>999999</v>
      </c>
      <c r="CO55" s="275">
        <v>999999</v>
      </c>
      <c r="CP55" s="275">
        <v>999999</v>
      </c>
      <c r="CQ55" s="275">
        <v>999999</v>
      </c>
      <c r="CR55" s="275">
        <v>999999</v>
      </c>
      <c r="CS55" s="275">
        <v>999999</v>
      </c>
      <c r="CT55" s="275">
        <v>999999</v>
      </c>
      <c r="CU55" s="275">
        <v>999999</v>
      </c>
      <c r="CV55" s="275">
        <v>999999</v>
      </c>
      <c r="CW55" s="275">
        <v>999999</v>
      </c>
      <c r="CX55" s="275">
        <v>999999</v>
      </c>
      <c r="CY55" s="275">
        <v>999999</v>
      </c>
      <c r="CZ55" s="275">
        <v>999999</v>
      </c>
      <c r="DA55" s="275">
        <v>999999</v>
      </c>
      <c r="DB55" s="275">
        <v>999999</v>
      </c>
      <c r="DC55" s="275">
        <v>999999</v>
      </c>
      <c r="DD55" s="275">
        <v>999999</v>
      </c>
      <c r="DE55" s="275">
        <v>999999</v>
      </c>
      <c r="DF55" s="275">
        <v>999999</v>
      </c>
      <c r="DG55" s="275">
        <v>999999</v>
      </c>
      <c r="DH55" s="275">
        <v>999999</v>
      </c>
      <c r="DI55" s="275">
        <v>999999</v>
      </c>
      <c r="DJ55" s="275">
        <v>999999</v>
      </c>
      <c r="DK55" s="275">
        <v>999999</v>
      </c>
      <c r="DL55" s="275">
        <v>999999</v>
      </c>
      <c r="DM55" s="275">
        <v>999999</v>
      </c>
      <c r="DN55" s="275">
        <v>999999</v>
      </c>
      <c r="DO55" s="275">
        <v>999999</v>
      </c>
      <c r="DP55" s="275">
        <v>999999</v>
      </c>
      <c r="DQ55" s="275">
        <v>999999</v>
      </c>
      <c r="DR55" s="275">
        <v>999999</v>
      </c>
      <c r="DS55" s="275">
        <v>999999</v>
      </c>
      <c r="DT55" s="275">
        <v>999999</v>
      </c>
      <c r="DU55" s="275">
        <v>999999</v>
      </c>
      <c r="DV55" s="275">
        <v>999999</v>
      </c>
      <c r="DW55" s="275">
        <v>999999</v>
      </c>
      <c r="DX55" s="275">
        <v>999999</v>
      </c>
      <c r="DY55" s="275">
        <v>999999</v>
      </c>
      <c r="DZ55" s="275">
        <v>999999</v>
      </c>
      <c r="EA55" s="275">
        <v>999999</v>
      </c>
      <c r="EB55" s="275">
        <v>999999</v>
      </c>
      <c r="EC55" s="275">
        <v>999999</v>
      </c>
      <c r="ED55" s="275">
        <v>999999</v>
      </c>
      <c r="EE55" s="275">
        <v>999999</v>
      </c>
      <c r="EF55" s="275">
        <v>999999</v>
      </c>
      <c r="EG55" s="275">
        <v>999999</v>
      </c>
      <c r="EH55" s="275">
        <v>999999</v>
      </c>
      <c r="EI55" s="275">
        <v>999999</v>
      </c>
      <c r="EJ55" s="275">
        <v>999999</v>
      </c>
      <c r="EK55" s="275">
        <v>999999</v>
      </c>
      <c r="EL55" s="275">
        <v>999999</v>
      </c>
      <c r="EM55" s="275">
        <v>999999</v>
      </c>
      <c r="EN55" s="275">
        <v>999999</v>
      </c>
      <c r="EO55" s="275">
        <v>999999</v>
      </c>
      <c r="EP55" s="275">
        <v>999999</v>
      </c>
      <c r="EQ55" s="275">
        <v>999999</v>
      </c>
      <c r="ER55" s="275">
        <v>999999</v>
      </c>
      <c r="ES55" s="275">
        <v>999999</v>
      </c>
      <c r="ET55" s="275">
        <v>999999</v>
      </c>
      <c r="EU55" s="275">
        <v>999999</v>
      </c>
      <c r="EV55" s="275">
        <v>999999</v>
      </c>
      <c r="EW55" s="275">
        <v>999999</v>
      </c>
      <c r="EX55" s="275">
        <v>999999</v>
      </c>
      <c r="EY55" s="275">
        <v>999999</v>
      </c>
      <c r="EZ55" s="275">
        <v>999999</v>
      </c>
      <c r="FA55" s="275">
        <v>999999</v>
      </c>
      <c r="FB55" s="275">
        <v>999999</v>
      </c>
      <c r="FC55" s="275">
        <v>999999</v>
      </c>
      <c r="FD55" s="275">
        <v>999999</v>
      </c>
      <c r="FE55" s="275">
        <v>999999</v>
      </c>
      <c r="FF55" s="275">
        <v>999999</v>
      </c>
      <c r="FG55" s="275">
        <v>999999</v>
      </c>
      <c r="FH55" s="275">
        <v>999999</v>
      </c>
      <c r="FI55" s="275">
        <v>999999</v>
      </c>
      <c r="FJ55" s="275">
        <v>999999</v>
      </c>
      <c r="FK55" s="275">
        <v>999999</v>
      </c>
      <c r="FL55" s="275">
        <v>999999</v>
      </c>
      <c r="FM55" s="275">
        <v>999999</v>
      </c>
      <c r="FN55" s="275">
        <v>999999</v>
      </c>
      <c r="FO55" s="275">
        <v>999999</v>
      </c>
      <c r="FP55" s="275">
        <v>999999</v>
      </c>
      <c r="FQ55" s="275">
        <v>999999</v>
      </c>
      <c r="FR55" s="275">
        <v>999999</v>
      </c>
      <c r="FS55" s="275">
        <v>999999</v>
      </c>
      <c r="FT55" s="275">
        <v>999999</v>
      </c>
      <c r="FU55" s="275">
        <v>999999</v>
      </c>
      <c r="FV55" s="275">
        <v>999999</v>
      </c>
      <c r="FW55" s="275">
        <v>999999</v>
      </c>
      <c r="FX55" s="275">
        <v>999999</v>
      </c>
      <c r="FY55" s="275">
        <v>999999</v>
      </c>
      <c r="FZ55" s="275">
        <v>999999</v>
      </c>
      <c r="GA55" s="275">
        <v>999999</v>
      </c>
      <c r="GB55" s="275">
        <v>999999</v>
      </c>
      <c r="GC55" s="275">
        <v>999999</v>
      </c>
      <c r="GD55" s="275">
        <v>999999</v>
      </c>
      <c r="GE55" s="275">
        <v>999999</v>
      </c>
      <c r="GF55" s="275">
        <v>999999</v>
      </c>
      <c r="GG55" s="275">
        <v>999999</v>
      </c>
      <c r="GH55" s="275">
        <v>999999</v>
      </c>
      <c r="GI55" s="275">
        <v>999999</v>
      </c>
      <c r="GJ55" s="275">
        <v>999999</v>
      </c>
      <c r="GK55" s="275">
        <v>999999</v>
      </c>
      <c r="GL55" s="275">
        <v>999999</v>
      </c>
      <c r="GM55" s="275">
        <v>999999</v>
      </c>
      <c r="GN55" s="275">
        <v>999999</v>
      </c>
    </row>
    <row r="56" spans="1:196" ht="144" customHeight="1" x14ac:dyDescent="0.15">
      <c r="A56" s="211">
        <v>50</v>
      </c>
      <c r="B56" s="216" t="str" cm="1">
        <f t="array" aca="1" ref="B56" ca="1">IF(ISNUMBER(FIND(","&amp;A56&amp;",",INDIRECT("E"&amp;$B$2))),"yes","no")</f>
        <v>no</v>
      </c>
      <c r="C56" s="205">
        <f t="shared" ref="C56:C119" ca="1" si="203">IF(B56="yes",99999,OFFSET($O$5,MIN(INDIRECT("h"&amp;$B$2),A56)+1,MAX(INDIRECT("h"&amp;$B$2),A56)+1))</f>
        <v>999999</v>
      </c>
      <c r="D56" s="204"/>
      <c r="E56" s="206"/>
      <c r="F56" s="207"/>
      <c r="G56" s="208"/>
      <c r="H56" s="209"/>
      <c r="I56" s="210"/>
      <c r="J56" s="211"/>
      <c r="K56" s="212"/>
      <c r="L56" s="213"/>
      <c r="M56" s="213"/>
      <c r="N56" s="214"/>
      <c r="O56" s="223">
        <v>50</v>
      </c>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t="str">
        <f>'VRP Model'!BK56</f>
        <v>-</v>
      </c>
      <c r="BO56" s="275">
        <v>999999</v>
      </c>
      <c r="BP56" s="275">
        <v>999999</v>
      </c>
      <c r="BQ56" s="275">
        <v>999999</v>
      </c>
      <c r="BR56" s="275">
        <v>999999</v>
      </c>
      <c r="BS56" s="275">
        <v>999999</v>
      </c>
      <c r="BT56" s="275">
        <v>999999</v>
      </c>
      <c r="BU56" s="275">
        <v>999999</v>
      </c>
      <c r="BV56" s="275">
        <v>999999</v>
      </c>
      <c r="BW56" s="275">
        <v>999999</v>
      </c>
      <c r="BX56" s="275">
        <v>999999</v>
      </c>
      <c r="BY56" s="275">
        <v>999999</v>
      </c>
      <c r="BZ56" s="275">
        <v>999999</v>
      </c>
      <c r="CA56" s="275">
        <v>999999</v>
      </c>
      <c r="CB56" s="275">
        <v>999999</v>
      </c>
      <c r="CC56" s="275">
        <v>999999</v>
      </c>
      <c r="CD56" s="275">
        <v>999999</v>
      </c>
      <c r="CE56" s="275">
        <v>999999</v>
      </c>
      <c r="CF56" s="275">
        <v>999999</v>
      </c>
      <c r="CG56" s="275">
        <v>999999</v>
      </c>
      <c r="CH56" s="275">
        <v>999999</v>
      </c>
      <c r="CI56" s="275">
        <v>999999</v>
      </c>
      <c r="CJ56" s="275">
        <v>999999</v>
      </c>
      <c r="CK56" s="275">
        <v>999999</v>
      </c>
      <c r="CL56" s="275">
        <v>999999</v>
      </c>
      <c r="CM56" s="275">
        <v>999999</v>
      </c>
      <c r="CN56" s="275">
        <v>999999</v>
      </c>
      <c r="CO56" s="275">
        <v>999999</v>
      </c>
      <c r="CP56" s="275">
        <v>999999</v>
      </c>
      <c r="CQ56" s="275">
        <v>999999</v>
      </c>
      <c r="CR56" s="275">
        <v>999999</v>
      </c>
      <c r="CS56" s="275">
        <v>999999</v>
      </c>
      <c r="CT56" s="275">
        <v>999999</v>
      </c>
      <c r="CU56" s="275">
        <v>999999</v>
      </c>
      <c r="CV56" s="275">
        <v>999999</v>
      </c>
      <c r="CW56" s="275">
        <v>999999</v>
      </c>
      <c r="CX56" s="275">
        <v>999999</v>
      </c>
      <c r="CY56" s="275">
        <v>999999</v>
      </c>
      <c r="CZ56" s="275">
        <v>999999</v>
      </c>
      <c r="DA56" s="275">
        <v>999999</v>
      </c>
      <c r="DB56" s="275">
        <v>999999</v>
      </c>
      <c r="DC56" s="275">
        <v>999999</v>
      </c>
      <c r="DD56" s="275">
        <v>999999</v>
      </c>
      <c r="DE56" s="275">
        <v>999999</v>
      </c>
      <c r="DF56" s="275">
        <v>999999</v>
      </c>
      <c r="DG56" s="275">
        <v>999999</v>
      </c>
      <c r="DH56" s="275">
        <v>999999</v>
      </c>
      <c r="DI56" s="275">
        <v>999999</v>
      </c>
      <c r="DJ56" s="275">
        <v>999999</v>
      </c>
      <c r="DK56" s="275">
        <v>999999</v>
      </c>
      <c r="DL56" s="275">
        <v>999999</v>
      </c>
      <c r="DM56" s="275">
        <v>999999</v>
      </c>
      <c r="DN56" s="275">
        <v>999999</v>
      </c>
      <c r="DO56" s="275">
        <v>999999</v>
      </c>
      <c r="DP56" s="275">
        <v>999999</v>
      </c>
      <c r="DQ56" s="275">
        <v>999999</v>
      </c>
      <c r="DR56" s="275">
        <v>999999</v>
      </c>
      <c r="DS56" s="275">
        <v>999999</v>
      </c>
      <c r="DT56" s="275">
        <v>999999</v>
      </c>
      <c r="DU56" s="275">
        <v>999999</v>
      </c>
      <c r="DV56" s="275">
        <v>999999</v>
      </c>
      <c r="DW56" s="275">
        <v>999999</v>
      </c>
      <c r="DX56" s="275">
        <v>999999</v>
      </c>
      <c r="DY56" s="275">
        <v>999999</v>
      </c>
      <c r="DZ56" s="275">
        <v>999999</v>
      </c>
      <c r="EA56" s="275">
        <v>999999</v>
      </c>
      <c r="EB56" s="275">
        <v>999999</v>
      </c>
      <c r="EC56" s="275">
        <v>999999</v>
      </c>
      <c r="ED56" s="275">
        <v>999999</v>
      </c>
      <c r="EE56" s="275">
        <v>999999</v>
      </c>
      <c r="EF56" s="275">
        <v>999999</v>
      </c>
      <c r="EG56" s="275">
        <v>999999</v>
      </c>
      <c r="EH56" s="275">
        <v>999999</v>
      </c>
      <c r="EI56" s="275">
        <v>999999</v>
      </c>
      <c r="EJ56" s="275">
        <v>999999</v>
      </c>
      <c r="EK56" s="275">
        <v>999999</v>
      </c>
      <c r="EL56" s="275">
        <v>999999</v>
      </c>
      <c r="EM56" s="275">
        <v>999999</v>
      </c>
      <c r="EN56" s="275">
        <v>999999</v>
      </c>
      <c r="EO56" s="275">
        <v>999999</v>
      </c>
      <c r="EP56" s="275">
        <v>999999</v>
      </c>
      <c r="EQ56" s="275">
        <v>999999</v>
      </c>
      <c r="ER56" s="275">
        <v>999999</v>
      </c>
      <c r="ES56" s="275">
        <v>999999</v>
      </c>
      <c r="ET56" s="275">
        <v>999999</v>
      </c>
      <c r="EU56" s="275">
        <v>999999</v>
      </c>
      <c r="EV56" s="275">
        <v>999999</v>
      </c>
      <c r="EW56" s="275">
        <v>999999</v>
      </c>
      <c r="EX56" s="275">
        <v>999999</v>
      </c>
      <c r="EY56" s="275">
        <v>999999</v>
      </c>
      <c r="EZ56" s="275">
        <v>999999</v>
      </c>
      <c r="FA56" s="275">
        <v>999999</v>
      </c>
      <c r="FB56" s="275">
        <v>999999</v>
      </c>
      <c r="FC56" s="275">
        <v>999999</v>
      </c>
      <c r="FD56" s="275">
        <v>999999</v>
      </c>
      <c r="FE56" s="275">
        <v>999999</v>
      </c>
      <c r="FF56" s="275">
        <v>999999</v>
      </c>
      <c r="FG56" s="275">
        <v>999999</v>
      </c>
      <c r="FH56" s="275">
        <v>999999</v>
      </c>
      <c r="FI56" s="275">
        <v>999999</v>
      </c>
      <c r="FJ56" s="275">
        <v>999999</v>
      </c>
      <c r="FK56" s="275">
        <v>999999</v>
      </c>
      <c r="FL56" s="275">
        <v>999999</v>
      </c>
      <c r="FM56" s="275">
        <v>999999</v>
      </c>
      <c r="FN56" s="275">
        <v>999999</v>
      </c>
      <c r="FO56" s="275">
        <v>999999</v>
      </c>
      <c r="FP56" s="275">
        <v>999999</v>
      </c>
      <c r="FQ56" s="275">
        <v>999999</v>
      </c>
      <c r="FR56" s="275">
        <v>999999</v>
      </c>
      <c r="FS56" s="275">
        <v>999999</v>
      </c>
      <c r="FT56" s="275">
        <v>999999</v>
      </c>
      <c r="FU56" s="275">
        <v>999999</v>
      </c>
      <c r="FV56" s="275">
        <v>999999</v>
      </c>
      <c r="FW56" s="275">
        <v>999999</v>
      </c>
      <c r="FX56" s="275">
        <v>999999</v>
      </c>
      <c r="FY56" s="275">
        <v>999999</v>
      </c>
      <c r="FZ56" s="275">
        <v>999999</v>
      </c>
      <c r="GA56" s="275">
        <v>999999</v>
      </c>
      <c r="GB56" s="275">
        <v>999999</v>
      </c>
      <c r="GC56" s="275">
        <v>999999</v>
      </c>
      <c r="GD56" s="275">
        <v>999999</v>
      </c>
      <c r="GE56" s="275">
        <v>999999</v>
      </c>
      <c r="GF56" s="275">
        <v>999999</v>
      </c>
      <c r="GG56" s="275">
        <v>999999</v>
      </c>
      <c r="GH56" s="275">
        <v>999999</v>
      </c>
      <c r="GI56" s="275">
        <v>999999</v>
      </c>
      <c r="GJ56" s="275">
        <v>999999</v>
      </c>
      <c r="GK56" s="275">
        <v>999999</v>
      </c>
      <c r="GL56" s="275">
        <v>999999</v>
      </c>
      <c r="GM56" s="275">
        <v>999999</v>
      </c>
      <c r="GN56" s="275">
        <v>999999</v>
      </c>
    </row>
    <row r="57" spans="1:196" ht="117" customHeight="1" x14ac:dyDescent="0.15">
      <c r="A57" s="211">
        <v>51</v>
      </c>
      <c r="B57" s="216" t="str" cm="1">
        <f t="array" aca="1" ref="B57" ca="1">IF(ISNUMBER(FIND(","&amp;A57&amp;",",INDIRECT("E"&amp;$B$2))),"yes","no")</f>
        <v>no</v>
      </c>
      <c r="C57" s="205">
        <f t="shared" ca="1" si="203"/>
        <v>999999</v>
      </c>
      <c r="D57" s="204"/>
      <c r="E57" s="206"/>
      <c r="F57" s="207"/>
      <c r="G57" s="208"/>
      <c r="H57" s="209"/>
      <c r="I57" s="210"/>
      <c r="J57" s="211"/>
      <c r="K57" s="212"/>
      <c r="L57" s="213"/>
      <c r="M57" s="213"/>
      <c r="N57" s="214"/>
      <c r="O57" s="223">
        <v>51</v>
      </c>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t="str">
        <f>'VRP Model'!BL57</f>
        <v>-</v>
      </c>
      <c r="BP57" s="275">
        <v>999999</v>
      </c>
      <c r="BQ57" s="275">
        <v>999999</v>
      </c>
      <c r="BR57" s="275">
        <v>999999</v>
      </c>
      <c r="BS57" s="275">
        <v>999999</v>
      </c>
      <c r="BT57" s="275">
        <v>999999</v>
      </c>
      <c r="BU57" s="275">
        <v>999999</v>
      </c>
      <c r="BV57" s="275">
        <v>999999</v>
      </c>
      <c r="BW57" s="275">
        <v>999999</v>
      </c>
      <c r="BX57" s="275">
        <v>999999</v>
      </c>
      <c r="BY57" s="275">
        <v>999999</v>
      </c>
      <c r="BZ57" s="275">
        <v>999999</v>
      </c>
      <c r="CA57" s="275">
        <v>999999</v>
      </c>
      <c r="CB57" s="275">
        <v>999999</v>
      </c>
      <c r="CC57" s="275">
        <v>999999</v>
      </c>
      <c r="CD57" s="275">
        <v>999999</v>
      </c>
      <c r="CE57" s="275">
        <v>999999</v>
      </c>
      <c r="CF57" s="275">
        <v>999999</v>
      </c>
      <c r="CG57" s="275">
        <v>999999</v>
      </c>
      <c r="CH57" s="275">
        <v>999999</v>
      </c>
      <c r="CI57" s="275">
        <v>999999</v>
      </c>
      <c r="CJ57" s="275">
        <v>999999</v>
      </c>
      <c r="CK57" s="275">
        <v>999999</v>
      </c>
      <c r="CL57" s="275">
        <v>999999</v>
      </c>
      <c r="CM57" s="275">
        <v>999999</v>
      </c>
      <c r="CN57" s="275">
        <v>999999</v>
      </c>
      <c r="CO57" s="275">
        <v>999999</v>
      </c>
      <c r="CP57" s="275">
        <v>999999</v>
      </c>
      <c r="CQ57" s="275">
        <v>999999</v>
      </c>
      <c r="CR57" s="275">
        <v>999999</v>
      </c>
      <c r="CS57" s="275">
        <v>999999</v>
      </c>
      <c r="CT57" s="275">
        <v>999999</v>
      </c>
      <c r="CU57" s="275">
        <v>999999</v>
      </c>
      <c r="CV57" s="275">
        <v>999999</v>
      </c>
      <c r="CW57" s="275">
        <v>999999</v>
      </c>
      <c r="CX57" s="275">
        <v>999999</v>
      </c>
      <c r="CY57" s="275">
        <v>999999</v>
      </c>
      <c r="CZ57" s="275">
        <v>999999</v>
      </c>
      <c r="DA57" s="275">
        <v>999999</v>
      </c>
      <c r="DB57" s="275">
        <v>999999</v>
      </c>
      <c r="DC57" s="275">
        <v>999999</v>
      </c>
      <c r="DD57" s="275">
        <v>999999</v>
      </c>
      <c r="DE57" s="275">
        <v>999999</v>
      </c>
      <c r="DF57" s="275">
        <v>999999</v>
      </c>
      <c r="DG57" s="275">
        <v>999999</v>
      </c>
      <c r="DH57" s="275">
        <v>999999</v>
      </c>
      <c r="DI57" s="275">
        <v>999999</v>
      </c>
      <c r="DJ57" s="275">
        <v>999999</v>
      </c>
      <c r="DK57" s="275">
        <v>999999</v>
      </c>
      <c r="DL57" s="275">
        <v>999999</v>
      </c>
      <c r="DM57" s="275">
        <v>999999</v>
      </c>
      <c r="DN57" s="275">
        <v>999999</v>
      </c>
      <c r="DO57" s="275">
        <v>999999</v>
      </c>
      <c r="DP57" s="275">
        <v>999999</v>
      </c>
      <c r="DQ57" s="275">
        <v>999999</v>
      </c>
      <c r="DR57" s="275">
        <v>999999</v>
      </c>
      <c r="DS57" s="275">
        <v>999999</v>
      </c>
      <c r="DT57" s="275">
        <v>999999</v>
      </c>
      <c r="DU57" s="275">
        <v>999999</v>
      </c>
      <c r="DV57" s="275">
        <v>999999</v>
      </c>
      <c r="DW57" s="275">
        <v>999999</v>
      </c>
      <c r="DX57" s="275">
        <v>999999</v>
      </c>
      <c r="DY57" s="275">
        <v>999999</v>
      </c>
      <c r="DZ57" s="275">
        <v>999999</v>
      </c>
      <c r="EA57" s="275">
        <v>999999</v>
      </c>
      <c r="EB57" s="275">
        <v>999999</v>
      </c>
      <c r="EC57" s="275">
        <v>999999</v>
      </c>
      <c r="ED57" s="275">
        <v>999999</v>
      </c>
      <c r="EE57" s="275">
        <v>999999</v>
      </c>
      <c r="EF57" s="275">
        <v>999999</v>
      </c>
      <c r="EG57" s="275">
        <v>999999</v>
      </c>
      <c r="EH57" s="275">
        <v>999999</v>
      </c>
      <c r="EI57" s="275">
        <v>999999</v>
      </c>
      <c r="EJ57" s="275">
        <v>999999</v>
      </c>
      <c r="EK57" s="275">
        <v>999999</v>
      </c>
      <c r="EL57" s="275">
        <v>999999</v>
      </c>
      <c r="EM57" s="275">
        <v>999999</v>
      </c>
      <c r="EN57" s="275">
        <v>999999</v>
      </c>
      <c r="EO57" s="275">
        <v>999999</v>
      </c>
      <c r="EP57" s="275">
        <v>999999</v>
      </c>
      <c r="EQ57" s="275">
        <v>999999</v>
      </c>
      <c r="ER57" s="275">
        <v>999999</v>
      </c>
      <c r="ES57" s="275">
        <v>999999</v>
      </c>
      <c r="ET57" s="275">
        <v>999999</v>
      </c>
      <c r="EU57" s="275">
        <v>999999</v>
      </c>
      <c r="EV57" s="275">
        <v>999999</v>
      </c>
      <c r="EW57" s="275">
        <v>999999</v>
      </c>
      <c r="EX57" s="275">
        <v>999999</v>
      </c>
      <c r="EY57" s="275">
        <v>999999</v>
      </c>
      <c r="EZ57" s="275">
        <v>999999</v>
      </c>
      <c r="FA57" s="275">
        <v>999999</v>
      </c>
      <c r="FB57" s="275">
        <v>999999</v>
      </c>
      <c r="FC57" s="275">
        <v>999999</v>
      </c>
      <c r="FD57" s="275">
        <v>999999</v>
      </c>
      <c r="FE57" s="275">
        <v>999999</v>
      </c>
      <c r="FF57" s="275">
        <v>999999</v>
      </c>
      <c r="FG57" s="275">
        <v>999999</v>
      </c>
      <c r="FH57" s="275">
        <v>999999</v>
      </c>
      <c r="FI57" s="275">
        <v>999999</v>
      </c>
      <c r="FJ57" s="275">
        <v>999999</v>
      </c>
      <c r="FK57" s="275">
        <v>999999</v>
      </c>
      <c r="FL57" s="275">
        <v>999999</v>
      </c>
      <c r="FM57" s="275">
        <v>999999</v>
      </c>
      <c r="FN57" s="275">
        <v>999999</v>
      </c>
      <c r="FO57" s="275">
        <v>999999</v>
      </c>
      <c r="FP57" s="275">
        <v>999999</v>
      </c>
      <c r="FQ57" s="275">
        <v>999999</v>
      </c>
      <c r="FR57" s="275">
        <v>999999</v>
      </c>
      <c r="FS57" s="275">
        <v>999999</v>
      </c>
      <c r="FT57" s="275">
        <v>999999</v>
      </c>
      <c r="FU57" s="275">
        <v>999999</v>
      </c>
      <c r="FV57" s="275">
        <v>999999</v>
      </c>
      <c r="FW57" s="275">
        <v>999999</v>
      </c>
      <c r="FX57" s="275">
        <v>999999</v>
      </c>
      <c r="FY57" s="275">
        <v>999999</v>
      </c>
      <c r="FZ57" s="275">
        <v>999999</v>
      </c>
      <c r="GA57" s="275">
        <v>999999</v>
      </c>
      <c r="GB57" s="275">
        <v>999999</v>
      </c>
      <c r="GC57" s="275">
        <v>999999</v>
      </c>
      <c r="GD57" s="275">
        <v>999999</v>
      </c>
      <c r="GE57" s="275">
        <v>999999</v>
      </c>
      <c r="GF57" s="275">
        <v>999999</v>
      </c>
      <c r="GG57" s="275">
        <v>999999</v>
      </c>
      <c r="GH57" s="275">
        <v>999999</v>
      </c>
      <c r="GI57" s="275">
        <v>999999</v>
      </c>
      <c r="GJ57" s="275">
        <v>999999</v>
      </c>
      <c r="GK57" s="275">
        <v>999999</v>
      </c>
      <c r="GL57" s="275">
        <v>999999</v>
      </c>
      <c r="GM57" s="275">
        <v>999999</v>
      </c>
      <c r="GN57" s="275">
        <v>999999</v>
      </c>
    </row>
    <row r="58" spans="1:196" ht="75" customHeight="1" x14ac:dyDescent="0.15">
      <c r="A58" s="211">
        <v>52</v>
      </c>
      <c r="B58" s="216" t="str" cm="1">
        <f t="array" aca="1" ref="B58" ca="1">IF(ISNUMBER(FIND(","&amp;A58&amp;",",INDIRECT("E"&amp;$B$2))),"yes","no")</f>
        <v>no</v>
      </c>
      <c r="C58" s="205">
        <f t="shared" ca="1" si="203"/>
        <v>999999</v>
      </c>
      <c r="D58" s="204"/>
      <c r="E58" s="206"/>
      <c r="F58" s="207"/>
      <c r="G58" s="208"/>
      <c r="H58" s="209"/>
      <c r="I58" s="210"/>
      <c r="J58" s="211"/>
      <c r="K58" s="212"/>
      <c r="L58" s="213"/>
      <c r="M58" s="213"/>
      <c r="N58" s="214"/>
      <c r="O58" s="223">
        <v>52</v>
      </c>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t="str">
        <f>'VRP Model'!BM58</f>
        <v>-</v>
      </c>
      <c r="BQ58" s="275">
        <v>999999</v>
      </c>
      <c r="BR58" s="275">
        <v>999999</v>
      </c>
      <c r="BS58" s="275">
        <v>999999</v>
      </c>
      <c r="BT58" s="275">
        <v>999999</v>
      </c>
      <c r="BU58" s="275">
        <v>999999</v>
      </c>
      <c r="BV58" s="275">
        <v>999999</v>
      </c>
      <c r="BW58" s="275">
        <v>999999</v>
      </c>
      <c r="BX58" s="275">
        <v>999999</v>
      </c>
      <c r="BY58" s="275">
        <v>999999</v>
      </c>
      <c r="BZ58" s="275">
        <v>999999</v>
      </c>
      <c r="CA58" s="275">
        <v>999999</v>
      </c>
      <c r="CB58" s="275">
        <v>999999</v>
      </c>
      <c r="CC58" s="275">
        <v>999999</v>
      </c>
      <c r="CD58" s="275">
        <v>999999</v>
      </c>
      <c r="CE58" s="275">
        <v>999999</v>
      </c>
      <c r="CF58" s="275">
        <v>999999</v>
      </c>
      <c r="CG58" s="275">
        <v>999999</v>
      </c>
      <c r="CH58" s="275">
        <v>999999</v>
      </c>
      <c r="CI58" s="275">
        <v>999999</v>
      </c>
      <c r="CJ58" s="275">
        <v>999999</v>
      </c>
      <c r="CK58" s="275">
        <v>999999</v>
      </c>
      <c r="CL58" s="275">
        <v>999999</v>
      </c>
      <c r="CM58" s="275">
        <v>999999</v>
      </c>
      <c r="CN58" s="275">
        <v>999999</v>
      </c>
      <c r="CO58" s="275">
        <v>999999</v>
      </c>
      <c r="CP58" s="275">
        <v>999999</v>
      </c>
      <c r="CQ58" s="275">
        <v>999999</v>
      </c>
      <c r="CR58" s="275">
        <v>999999</v>
      </c>
      <c r="CS58" s="275">
        <v>999999</v>
      </c>
      <c r="CT58" s="275">
        <v>999999</v>
      </c>
      <c r="CU58" s="275">
        <v>999999</v>
      </c>
      <c r="CV58" s="275">
        <v>999999</v>
      </c>
      <c r="CW58" s="275">
        <v>999999</v>
      </c>
      <c r="CX58" s="275">
        <v>999999</v>
      </c>
      <c r="CY58" s="275">
        <v>999999</v>
      </c>
      <c r="CZ58" s="275">
        <v>999999</v>
      </c>
      <c r="DA58" s="275">
        <v>999999</v>
      </c>
      <c r="DB58" s="275">
        <v>999999</v>
      </c>
      <c r="DC58" s="275">
        <v>999999</v>
      </c>
      <c r="DD58" s="275">
        <v>999999</v>
      </c>
      <c r="DE58" s="275">
        <v>999999</v>
      </c>
      <c r="DF58" s="275">
        <v>999999</v>
      </c>
      <c r="DG58" s="275">
        <v>999999</v>
      </c>
      <c r="DH58" s="275">
        <v>999999</v>
      </c>
      <c r="DI58" s="275">
        <v>999999</v>
      </c>
      <c r="DJ58" s="275">
        <v>999999</v>
      </c>
      <c r="DK58" s="275">
        <v>999999</v>
      </c>
      <c r="DL58" s="275">
        <v>999999</v>
      </c>
      <c r="DM58" s="275">
        <v>999999</v>
      </c>
      <c r="DN58" s="275">
        <v>999999</v>
      </c>
      <c r="DO58" s="275">
        <v>999999</v>
      </c>
      <c r="DP58" s="275">
        <v>999999</v>
      </c>
      <c r="DQ58" s="275">
        <v>999999</v>
      </c>
      <c r="DR58" s="275">
        <v>999999</v>
      </c>
      <c r="DS58" s="275">
        <v>999999</v>
      </c>
      <c r="DT58" s="275">
        <v>999999</v>
      </c>
      <c r="DU58" s="275">
        <v>999999</v>
      </c>
      <c r="DV58" s="275">
        <v>999999</v>
      </c>
      <c r="DW58" s="275">
        <v>999999</v>
      </c>
      <c r="DX58" s="275">
        <v>999999</v>
      </c>
      <c r="DY58" s="275">
        <v>999999</v>
      </c>
      <c r="DZ58" s="275">
        <v>999999</v>
      </c>
      <c r="EA58" s="275">
        <v>999999</v>
      </c>
      <c r="EB58" s="275">
        <v>999999</v>
      </c>
      <c r="EC58" s="275">
        <v>999999</v>
      </c>
      <c r="ED58" s="275">
        <v>999999</v>
      </c>
      <c r="EE58" s="275">
        <v>999999</v>
      </c>
      <c r="EF58" s="275">
        <v>999999</v>
      </c>
      <c r="EG58" s="275">
        <v>999999</v>
      </c>
      <c r="EH58" s="275">
        <v>999999</v>
      </c>
      <c r="EI58" s="275">
        <v>999999</v>
      </c>
      <c r="EJ58" s="275">
        <v>999999</v>
      </c>
      <c r="EK58" s="275">
        <v>999999</v>
      </c>
      <c r="EL58" s="275">
        <v>999999</v>
      </c>
      <c r="EM58" s="275">
        <v>999999</v>
      </c>
      <c r="EN58" s="275">
        <v>999999</v>
      </c>
      <c r="EO58" s="275">
        <v>999999</v>
      </c>
      <c r="EP58" s="275">
        <v>999999</v>
      </c>
      <c r="EQ58" s="275">
        <v>999999</v>
      </c>
      <c r="ER58" s="275">
        <v>999999</v>
      </c>
      <c r="ES58" s="275">
        <v>999999</v>
      </c>
      <c r="ET58" s="275">
        <v>999999</v>
      </c>
      <c r="EU58" s="275">
        <v>999999</v>
      </c>
      <c r="EV58" s="275">
        <v>999999</v>
      </c>
      <c r="EW58" s="275">
        <v>999999</v>
      </c>
      <c r="EX58" s="275">
        <v>999999</v>
      </c>
      <c r="EY58" s="275">
        <v>999999</v>
      </c>
      <c r="EZ58" s="275">
        <v>999999</v>
      </c>
      <c r="FA58" s="275">
        <v>999999</v>
      </c>
      <c r="FB58" s="275">
        <v>999999</v>
      </c>
      <c r="FC58" s="275">
        <v>999999</v>
      </c>
      <c r="FD58" s="275">
        <v>999999</v>
      </c>
      <c r="FE58" s="275">
        <v>999999</v>
      </c>
      <c r="FF58" s="275">
        <v>999999</v>
      </c>
      <c r="FG58" s="275">
        <v>999999</v>
      </c>
      <c r="FH58" s="275">
        <v>999999</v>
      </c>
      <c r="FI58" s="275">
        <v>999999</v>
      </c>
      <c r="FJ58" s="275">
        <v>999999</v>
      </c>
      <c r="FK58" s="275">
        <v>999999</v>
      </c>
      <c r="FL58" s="275">
        <v>999999</v>
      </c>
      <c r="FM58" s="275">
        <v>999999</v>
      </c>
      <c r="FN58" s="275">
        <v>999999</v>
      </c>
      <c r="FO58" s="275">
        <v>999999</v>
      </c>
      <c r="FP58" s="275">
        <v>999999</v>
      </c>
      <c r="FQ58" s="275">
        <v>999999</v>
      </c>
      <c r="FR58" s="275">
        <v>999999</v>
      </c>
      <c r="FS58" s="275">
        <v>999999</v>
      </c>
      <c r="FT58" s="275">
        <v>999999</v>
      </c>
      <c r="FU58" s="275">
        <v>999999</v>
      </c>
      <c r="FV58" s="275">
        <v>999999</v>
      </c>
      <c r="FW58" s="275">
        <v>999999</v>
      </c>
      <c r="FX58" s="275">
        <v>999999</v>
      </c>
      <c r="FY58" s="275">
        <v>999999</v>
      </c>
      <c r="FZ58" s="275">
        <v>999999</v>
      </c>
      <c r="GA58" s="275">
        <v>999999</v>
      </c>
      <c r="GB58" s="275">
        <v>999999</v>
      </c>
      <c r="GC58" s="275">
        <v>999999</v>
      </c>
      <c r="GD58" s="275">
        <v>999999</v>
      </c>
      <c r="GE58" s="275">
        <v>999999</v>
      </c>
      <c r="GF58" s="275">
        <v>999999</v>
      </c>
      <c r="GG58" s="275">
        <v>999999</v>
      </c>
      <c r="GH58" s="275">
        <v>999999</v>
      </c>
      <c r="GI58" s="275">
        <v>999999</v>
      </c>
      <c r="GJ58" s="275">
        <v>999999</v>
      </c>
      <c r="GK58" s="275">
        <v>999999</v>
      </c>
      <c r="GL58" s="275">
        <v>999999</v>
      </c>
      <c r="GM58" s="275">
        <v>999999</v>
      </c>
      <c r="GN58" s="275">
        <v>999999</v>
      </c>
    </row>
    <row r="59" spans="1:196" ht="91" customHeight="1" x14ac:dyDescent="0.15">
      <c r="A59" s="211">
        <v>53</v>
      </c>
      <c r="B59" s="216" t="str" cm="1">
        <f t="array" aca="1" ref="B59" ca="1">IF(ISNUMBER(FIND(","&amp;A59&amp;",",INDIRECT("E"&amp;$B$2))),"yes","no")</f>
        <v>no</v>
      </c>
      <c r="C59" s="205">
        <f t="shared" ca="1" si="203"/>
        <v>999999</v>
      </c>
      <c r="D59" s="204"/>
      <c r="E59" s="206"/>
      <c r="F59" s="207"/>
      <c r="G59" s="208"/>
      <c r="H59" s="209"/>
      <c r="I59" s="210"/>
      <c r="J59" s="211"/>
      <c r="K59" s="212"/>
      <c r="L59" s="213"/>
      <c r="M59" s="213"/>
      <c r="N59" s="214"/>
      <c r="O59" s="223">
        <v>53</v>
      </c>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t="str">
        <f>'VRP Model'!BN59</f>
        <v>-</v>
      </c>
      <c r="BR59" s="275">
        <v>999999</v>
      </c>
      <c r="BS59" s="275">
        <v>999999</v>
      </c>
      <c r="BT59" s="275">
        <v>999999</v>
      </c>
      <c r="BU59" s="275">
        <v>999999</v>
      </c>
      <c r="BV59" s="275">
        <v>999999</v>
      </c>
      <c r="BW59" s="275">
        <v>999999</v>
      </c>
      <c r="BX59" s="275">
        <v>999999</v>
      </c>
      <c r="BY59" s="275">
        <v>999999</v>
      </c>
      <c r="BZ59" s="275">
        <v>999999</v>
      </c>
      <c r="CA59" s="275">
        <v>999999</v>
      </c>
      <c r="CB59" s="275">
        <v>999999</v>
      </c>
      <c r="CC59" s="275">
        <v>999999</v>
      </c>
      <c r="CD59" s="275">
        <v>999999</v>
      </c>
      <c r="CE59" s="275">
        <v>999999</v>
      </c>
      <c r="CF59" s="275">
        <v>999999</v>
      </c>
      <c r="CG59" s="275">
        <v>999999</v>
      </c>
      <c r="CH59" s="275">
        <v>999999</v>
      </c>
      <c r="CI59" s="275">
        <v>999999</v>
      </c>
      <c r="CJ59" s="275">
        <v>999999</v>
      </c>
      <c r="CK59" s="275">
        <v>999999</v>
      </c>
      <c r="CL59" s="275">
        <v>999999</v>
      </c>
      <c r="CM59" s="275">
        <v>999999</v>
      </c>
      <c r="CN59" s="275">
        <v>999999</v>
      </c>
      <c r="CO59" s="275">
        <v>999999</v>
      </c>
      <c r="CP59" s="275">
        <v>999999</v>
      </c>
      <c r="CQ59" s="275">
        <v>999999</v>
      </c>
      <c r="CR59" s="275">
        <v>999999</v>
      </c>
      <c r="CS59" s="275">
        <v>999999</v>
      </c>
      <c r="CT59" s="275">
        <v>999999</v>
      </c>
      <c r="CU59" s="275">
        <v>999999</v>
      </c>
      <c r="CV59" s="275">
        <v>999999</v>
      </c>
      <c r="CW59" s="275">
        <v>999999</v>
      </c>
      <c r="CX59" s="275">
        <v>999999</v>
      </c>
      <c r="CY59" s="275">
        <v>999999</v>
      </c>
      <c r="CZ59" s="275">
        <v>999999</v>
      </c>
      <c r="DA59" s="275">
        <v>999999</v>
      </c>
      <c r="DB59" s="275">
        <v>999999</v>
      </c>
      <c r="DC59" s="275">
        <v>999999</v>
      </c>
      <c r="DD59" s="275">
        <v>999999</v>
      </c>
      <c r="DE59" s="275">
        <v>999999</v>
      </c>
      <c r="DF59" s="275">
        <v>999999</v>
      </c>
      <c r="DG59" s="275">
        <v>999999</v>
      </c>
      <c r="DH59" s="275">
        <v>999999</v>
      </c>
      <c r="DI59" s="275">
        <v>999999</v>
      </c>
      <c r="DJ59" s="275">
        <v>999999</v>
      </c>
      <c r="DK59" s="275">
        <v>999999</v>
      </c>
      <c r="DL59" s="275">
        <v>999999</v>
      </c>
      <c r="DM59" s="275">
        <v>999999</v>
      </c>
      <c r="DN59" s="275">
        <v>999999</v>
      </c>
      <c r="DO59" s="275">
        <v>999999</v>
      </c>
      <c r="DP59" s="275">
        <v>999999</v>
      </c>
      <c r="DQ59" s="275">
        <v>999999</v>
      </c>
      <c r="DR59" s="275">
        <v>999999</v>
      </c>
      <c r="DS59" s="275">
        <v>999999</v>
      </c>
      <c r="DT59" s="275">
        <v>999999</v>
      </c>
      <c r="DU59" s="275">
        <v>999999</v>
      </c>
      <c r="DV59" s="275">
        <v>999999</v>
      </c>
      <c r="DW59" s="275">
        <v>999999</v>
      </c>
      <c r="DX59" s="275">
        <v>999999</v>
      </c>
      <c r="DY59" s="275">
        <v>999999</v>
      </c>
      <c r="DZ59" s="275">
        <v>999999</v>
      </c>
      <c r="EA59" s="275">
        <v>999999</v>
      </c>
      <c r="EB59" s="275">
        <v>999999</v>
      </c>
      <c r="EC59" s="275">
        <v>999999</v>
      </c>
      <c r="ED59" s="275">
        <v>999999</v>
      </c>
      <c r="EE59" s="275">
        <v>999999</v>
      </c>
      <c r="EF59" s="275">
        <v>999999</v>
      </c>
      <c r="EG59" s="275">
        <v>999999</v>
      </c>
      <c r="EH59" s="275">
        <v>999999</v>
      </c>
      <c r="EI59" s="275">
        <v>999999</v>
      </c>
      <c r="EJ59" s="275">
        <v>999999</v>
      </c>
      <c r="EK59" s="275">
        <v>999999</v>
      </c>
      <c r="EL59" s="275">
        <v>999999</v>
      </c>
      <c r="EM59" s="275">
        <v>999999</v>
      </c>
      <c r="EN59" s="275">
        <v>999999</v>
      </c>
      <c r="EO59" s="275">
        <v>999999</v>
      </c>
      <c r="EP59" s="275">
        <v>999999</v>
      </c>
      <c r="EQ59" s="275">
        <v>999999</v>
      </c>
      <c r="ER59" s="275">
        <v>999999</v>
      </c>
      <c r="ES59" s="275">
        <v>999999</v>
      </c>
      <c r="ET59" s="275">
        <v>999999</v>
      </c>
      <c r="EU59" s="275">
        <v>999999</v>
      </c>
      <c r="EV59" s="275">
        <v>999999</v>
      </c>
      <c r="EW59" s="275">
        <v>999999</v>
      </c>
      <c r="EX59" s="275">
        <v>999999</v>
      </c>
      <c r="EY59" s="275">
        <v>999999</v>
      </c>
      <c r="EZ59" s="275">
        <v>999999</v>
      </c>
      <c r="FA59" s="275">
        <v>999999</v>
      </c>
      <c r="FB59" s="275">
        <v>999999</v>
      </c>
      <c r="FC59" s="275">
        <v>999999</v>
      </c>
      <c r="FD59" s="275">
        <v>999999</v>
      </c>
      <c r="FE59" s="275">
        <v>999999</v>
      </c>
      <c r="FF59" s="275">
        <v>999999</v>
      </c>
      <c r="FG59" s="275">
        <v>999999</v>
      </c>
      <c r="FH59" s="275">
        <v>999999</v>
      </c>
      <c r="FI59" s="275">
        <v>999999</v>
      </c>
      <c r="FJ59" s="275">
        <v>999999</v>
      </c>
      <c r="FK59" s="275">
        <v>999999</v>
      </c>
      <c r="FL59" s="275">
        <v>999999</v>
      </c>
      <c r="FM59" s="275">
        <v>999999</v>
      </c>
      <c r="FN59" s="275">
        <v>999999</v>
      </c>
      <c r="FO59" s="275">
        <v>999999</v>
      </c>
      <c r="FP59" s="275">
        <v>999999</v>
      </c>
      <c r="FQ59" s="275">
        <v>999999</v>
      </c>
      <c r="FR59" s="275">
        <v>999999</v>
      </c>
      <c r="FS59" s="275">
        <v>999999</v>
      </c>
      <c r="FT59" s="275">
        <v>999999</v>
      </c>
      <c r="FU59" s="275">
        <v>999999</v>
      </c>
      <c r="FV59" s="275">
        <v>999999</v>
      </c>
      <c r="FW59" s="275">
        <v>999999</v>
      </c>
      <c r="FX59" s="275">
        <v>999999</v>
      </c>
      <c r="FY59" s="275">
        <v>999999</v>
      </c>
      <c r="FZ59" s="275">
        <v>999999</v>
      </c>
      <c r="GA59" s="275">
        <v>999999</v>
      </c>
      <c r="GB59" s="275">
        <v>999999</v>
      </c>
      <c r="GC59" s="275">
        <v>999999</v>
      </c>
      <c r="GD59" s="275">
        <v>999999</v>
      </c>
      <c r="GE59" s="275">
        <v>999999</v>
      </c>
      <c r="GF59" s="275">
        <v>999999</v>
      </c>
      <c r="GG59" s="275">
        <v>999999</v>
      </c>
      <c r="GH59" s="275">
        <v>999999</v>
      </c>
      <c r="GI59" s="275">
        <v>999999</v>
      </c>
      <c r="GJ59" s="275">
        <v>999999</v>
      </c>
      <c r="GK59" s="275">
        <v>999999</v>
      </c>
      <c r="GL59" s="275">
        <v>999999</v>
      </c>
      <c r="GM59" s="275">
        <v>999999</v>
      </c>
      <c r="GN59" s="275">
        <v>999999</v>
      </c>
    </row>
    <row r="60" spans="1:196" ht="93" customHeight="1" x14ac:dyDescent="0.15">
      <c r="A60" s="211">
        <v>54</v>
      </c>
      <c r="B60" s="216" t="str" cm="1">
        <f t="array" aca="1" ref="B60" ca="1">IF(ISNUMBER(FIND(","&amp;A60&amp;",",INDIRECT("E"&amp;$B$2))),"yes","no")</f>
        <v>no</v>
      </c>
      <c r="C60" s="205">
        <f t="shared" ca="1" si="203"/>
        <v>999999</v>
      </c>
      <c r="D60" s="204"/>
      <c r="E60" s="206"/>
      <c r="F60" s="207"/>
      <c r="G60" s="208"/>
      <c r="H60" s="209"/>
      <c r="I60" s="210"/>
      <c r="J60" s="211"/>
      <c r="K60" s="212"/>
      <c r="L60" s="213"/>
      <c r="M60" s="213"/>
      <c r="N60" s="214"/>
      <c r="O60" s="223">
        <v>54</v>
      </c>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t="str">
        <f>'VRP Model'!BO60</f>
        <v>-</v>
      </c>
      <c r="BS60" s="275">
        <v>999999</v>
      </c>
      <c r="BT60" s="275">
        <v>999999</v>
      </c>
      <c r="BU60" s="275">
        <v>999999</v>
      </c>
      <c r="BV60" s="275">
        <v>999999</v>
      </c>
      <c r="BW60" s="275">
        <v>999999</v>
      </c>
      <c r="BX60" s="275">
        <v>999999</v>
      </c>
      <c r="BY60" s="275">
        <v>999999</v>
      </c>
      <c r="BZ60" s="275">
        <v>999999</v>
      </c>
      <c r="CA60" s="275">
        <v>999999</v>
      </c>
      <c r="CB60" s="275">
        <v>999999</v>
      </c>
      <c r="CC60" s="275">
        <v>999999</v>
      </c>
      <c r="CD60" s="275">
        <v>999999</v>
      </c>
      <c r="CE60" s="275">
        <v>999999</v>
      </c>
      <c r="CF60" s="275">
        <v>999999</v>
      </c>
      <c r="CG60" s="275">
        <v>999999</v>
      </c>
      <c r="CH60" s="275">
        <v>999999</v>
      </c>
      <c r="CI60" s="275">
        <v>999999</v>
      </c>
      <c r="CJ60" s="275">
        <v>999999</v>
      </c>
      <c r="CK60" s="275">
        <v>999999</v>
      </c>
      <c r="CL60" s="275">
        <v>999999</v>
      </c>
      <c r="CM60" s="275">
        <v>999999</v>
      </c>
      <c r="CN60" s="275">
        <v>999999</v>
      </c>
      <c r="CO60" s="275">
        <v>999999</v>
      </c>
      <c r="CP60" s="275">
        <v>999999</v>
      </c>
      <c r="CQ60" s="275">
        <v>999999</v>
      </c>
      <c r="CR60" s="275">
        <v>999999</v>
      </c>
      <c r="CS60" s="275">
        <v>999999</v>
      </c>
      <c r="CT60" s="275">
        <v>999999</v>
      </c>
      <c r="CU60" s="275">
        <v>999999</v>
      </c>
      <c r="CV60" s="275">
        <v>999999</v>
      </c>
      <c r="CW60" s="275">
        <v>999999</v>
      </c>
      <c r="CX60" s="275">
        <v>999999</v>
      </c>
      <c r="CY60" s="275">
        <v>999999</v>
      </c>
      <c r="CZ60" s="275">
        <v>999999</v>
      </c>
      <c r="DA60" s="275">
        <v>999999</v>
      </c>
      <c r="DB60" s="275">
        <v>999999</v>
      </c>
      <c r="DC60" s="275">
        <v>999999</v>
      </c>
      <c r="DD60" s="275">
        <v>999999</v>
      </c>
      <c r="DE60" s="275">
        <v>999999</v>
      </c>
      <c r="DF60" s="275">
        <v>999999</v>
      </c>
      <c r="DG60" s="275">
        <v>999999</v>
      </c>
      <c r="DH60" s="275">
        <v>999999</v>
      </c>
      <c r="DI60" s="275">
        <v>999999</v>
      </c>
      <c r="DJ60" s="275">
        <v>999999</v>
      </c>
      <c r="DK60" s="275">
        <v>999999</v>
      </c>
      <c r="DL60" s="275">
        <v>999999</v>
      </c>
      <c r="DM60" s="275">
        <v>999999</v>
      </c>
      <c r="DN60" s="275">
        <v>999999</v>
      </c>
      <c r="DO60" s="275">
        <v>999999</v>
      </c>
      <c r="DP60" s="275">
        <v>999999</v>
      </c>
      <c r="DQ60" s="275">
        <v>999999</v>
      </c>
      <c r="DR60" s="275">
        <v>999999</v>
      </c>
      <c r="DS60" s="275">
        <v>999999</v>
      </c>
      <c r="DT60" s="275">
        <v>999999</v>
      </c>
      <c r="DU60" s="275">
        <v>999999</v>
      </c>
      <c r="DV60" s="275">
        <v>999999</v>
      </c>
      <c r="DW60" s="275">
        <v>999999</v>
      </c>
      <c r="DX60" s="275">
        <v>999999</v>
      </c>
      <c r="DY60" s="275">
        <v>999999</v>
      </c>
      <c r="DZ60" s="275">
        <v>999999</v>
      </c>
      <c r="EA60" s="275">
        <v>999999</v>
      </c>
      <c r="EB60" s="275">
        <v>999999</v>
      </c>
      <c r="EC60" s="275">
        <v>999999</v>
      </c>
      <c r="ED60" s="275">
        <v>999999</v>
      </c>
      <c r="EE60" s="275">
        <v>999999</v>
      </c>
      <c r="EF60" s="275">
        <v>999999</v>
      </c>
      <c r="EG60" s="275">
        <v>999999</v>
      </c>
      <c r="EH60" s="275">
        <v>999999</v>
      </c>
      <c r="EI60" s="275">
        <v>999999</v>
      </c>
      <c r="EJ60" s="275">
        <v>999999</v>
      </c>
      <c r="EK60" s="275">
        <v>999999</v>
      </c>
      <c r="EL60" s="275">
        <v>999999</v>
      </c>
      <c r="EM60" s="275">
        <v>999999</v>
      </c>
      <c r="EN60" s="275">
        <v>999999</v>
      </c>
      <c r="EO60" s="275">
        <v>999999</v>
      </c>
      <c r="EP60" s="275">
        <v>999999</v>
      </c>
      <c r="EQ60" s="275">
        <v>999999</v>
      </c>
      <c r="ER60" s="275">
        <v>999999</v>
      </c>
      <c r="ES60" s="275">
        <v>999999</v>
      </c>
      <c r="ET60" s="275">
        <v>999999</v>
      </c>
      <c r="EU60" s="275">
        <v>999999</v>
      </c>
      <c r="EV60" s="275">
        <v>999999</v>
      </c>
      <c r="EW60" s="275">
        <v>999999</v>
      </c>
      <c r="EX60" s="275">
        <v>999999</v>
      </c>
      <c r="EY60" s="275">
        <v>999999</v>
      </c>
      <c r="EZ60" s="275">
        <v>999999</v>
      </c>
      <c r="FA60" s="275">
        <v>999999</v>
      </c>
      <c r="FB60" s="275">
        <v>999999</v>
      </c>
      <c r="FC60" s="275">
        <v>999999</v>
      </c>
      <c r="FD60" s="275">
        <v>999999</v>
      </c>
      <c r="FE60" s="275">
        <v>999999</v>
      </c>
      <c r="FF60" s="275">
        <v>999999</v>
      </c>
      <c r="FG60" s="275">
        <v>999999</v>
      </c>
      <c r="FH60" s="275">
        <v>999999</v>
      </c>
      <c r="FI60" s="275">
        <v>999999</v>
      </c>
      <c r="FJ60" s="275">
        <v>999999</v>
      </c>
      <c r="FK60" s="275">
        <v>999999</v>
      </c>
      <c r="FL60" s="275">
        <v>999999</v>
      </c>
      <c r="FM60" s="275">
        <v>999999</v>
      </c>
      <c r="FN60" s="275">
        <v>999999</v>
      </c>
      <c r="FO60" s="275">
        <v>999999</v>
      </c>
      <c r="FP60" s="275">
        <v>999999</v>
      </c>
      <c r="FQ60" s="275">
        <v>999999</v>
      </c>
      <c r="FR60" s="275">
        <v>999999</v>
      </c>
      <c r="FS60" s="275">
        <v>999999</v>
      </c>
      <c r="FT60" s="275">
        <v>999999</v>
      </c>
      <c r="FU60" s="275">
        <v>999999</v>
      </c>
      <c r="FV60" s="275">
        <v>999999</v>
      </c>
      <c r="FW60" s="275">
        <v>999999</v>
      </c>
      <c r="FX60" s="275">
        <v>999999</v>
      </c>
      <c r="FY60" s="275">
        <v>999999</v>
      </c>
      <c r="FZ60" s="275">
        <v>999999</v>
      </c>
      <c r="GA60" s="275">
        <v>999999</v>
      </c>
      <c r="GB60" s="275">
        <v>999999</v>
      </c>
      <c r="GC60" s="275">
        <v>999999</v>
      </c>
      <c r="GD60" s="275">
        <v>999999</v>
      </c>
      <c r="GE60" s="275">
        <v>999999</v>
      </c>
      <c r="GF60" s="275">
        <v>999999</v>
      </c>
      <c r="GG60" s="275">
        <v>999999</v>
      </c>
      <c r="GH60" s="275">
        <v>999999</v>
      </c>
      <c r="GI60" s="275">
        <v>999999</v>
      </c>
      <c r="GJ60" s="275">
        <v>999999</v>
      </c>
      <c r="GK60" s="275">
        <v>999999</v>
      </c>
      <c r="GL60" s="275">
        <v>999999</v>
      </c>
      <c r="GM60" s="275">
        <v>999999</v>
      </c>
      <c r="GN60" s="275">
        <v>999999</v>
      </c>
    </row>
    <row r="61" spans="1:196" ht="94" customHeight="1" x14ac:dyDescent="0.15">
      <c r="A61" s="211">
        <v>55</v>
      </c>
      <c r="B61" s="216" t="str" cm="1">
        <f t="array" aca="1" ref="B61" ca="1">IF(ISNUMBER(FIND(","&amp;A61&amp;",",INDIRECT("E"&amp;$B$2))),"yes","no")</f>
        <v>no</v>
      </c>
      <c r="C61" s="205">
        <f t="shared" ca="1" si="203"/>
        <v>999999</v>
      </c>
      <c r="D61" s="204"/>
      <c r="E61" s="206"/>
      <c r="F61" s="207"/>
      <c r="G61" s="208"/>
      <c r="H61" s="209"/>
      <c r="I61" s="210"/>
      <c r="J61" s="211"/>
      <c r="K61" s="212"/>
      <c r="L61" s="213"/>
      <c r="M61" s="213"/>
      <c r="N61" s="214"/>
      <c r="O61" s="223">
        <v>55</v>
      </c>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t="str">
        <f>'VRP Model'!BP61</f>
        <v>-</v>
      </c>
      <c r="BT61" s="275">
        <v>999999</v>
      </c>
      <c r="BU61" s="275">
        <v>999999</v>
      </c>
      <c r="BV61" s="275">
        <v>999999</v>
      </c>
      <c r="BW61" s="275">
        <v>999999</v>
      </c>
      <c r="BX61" s="275">
        <v>999999</v>
      </c>
      <c r="BY61" s="275">
        <v>999999</v>
      </c>
      <c r="BZ61" s="275">
        <v>999999</v>
      </c>
      <c r="CA61" s="275">
        <v>999999</v>
      </c>
      <c r="CB61" s="275">
        <v>999999</v>
      </c>
      <c r="CC61" s="275">
        <v>999999</v>
      </c>
      <c r="CD61" s="275">
        <v>999999</v>
      </c>
      <c r="CE61" s="275">
        <v>999999</v>
      </c>
      <c r="CF61" s="275">
        <v>999999</v>
      </c>
      <c r="CG61" s="275">
        <v>999999</v>
      </c>
      <c r="CH61" s="275">
        <v>999999</v>
      </c>
      <c r="CI61" s="275">
        <v>999999</v>
      </c>
      <c r="CJ61" s="275">
        <v>999999</v>
      </c>
      <c r="CK61" s="275">
        <v>999999</v>
      </c>
      <c r="CL61" s="275">
        <v>999999</v>
      </c>
      <c r="CM61" s="275">
        <v>999999</v>
      </c>
      <c r="CN61" s="275">
        <v>999999</v>
      </c>
      <c r="CO61" s="275">
        <v>999999</v>
      </c>
      <c r="CP61" s="275">
        <v>999999</v>
      </c>
      <c r="CQ61" s="275">
        <v>999999</v>
      </c>
      <c r="CR61" s="275">
        <v>999999</v>
      </c>
      <c r="CS61" s="275">
        <v>999999</v>
      </c>
      <c r="CT61" s="275">
        <v>999999</v>
      </c>
      <c r="CU61" s="275">
        <v>999999</v>
      </c>
      <c r="CV61" s="275">
        <v>999999</v>
      </c>
      <c r="CW61" s="275">
        <v>999999</v>
      </c>
      <c r="CX61" s="275">
        <v>999999</v>
      </c>
      <c r="CY61" s="275">
        <v>999999</v>
      </c>
      <c r="CZ61" s="275">
        <v>999999</v>
      </c>
      <c r="DA61" s="275">
        <v>999999</v>
      </c>
      <c r="DB61" s="275">
        <v>999999</v>
      </c>
      <c r="DC61" s="275">
        <v>999999</v>
      </c>
      <c r="DD61" s="275">
        <v>999999</v>
      </c>
      <c r="DE61" s="275">
        <v>999999</v>
      </c>
      <c r="DF61" s="275">
        <v>999999</v>
      </c>
      <c r="DG61" s="275">
        <v>999999</v>
      </c>
      <c r="DH61" s="275">
        <v>999999</v>
      </c>
      <c r="DI61" s="275">
        <v>999999</v>
      </c>
      <c r="DJ61" s="275">
        <v>999999</v>
      </c>
      <c r="DK61" s="275">
        <v>999999</v>
      </c>
      <c r="DL61" s="275">
        <v>999999</v>
      </c>
      <c r="DM61" s="275">
        <v>999999</v>
      </c>
      <c r="DN61" s="275">
        <v>999999</v>
      </c>
      <c r="DO61" s="275">
        <v>999999</v>
      </c>
      <c r="DP61" s="275">
        <v>999999</v>
      </c>
      <c r="DQ61" s="275">
        <v>999999</v>
      </c>
      <c r="DR61" s="275">
        <v>999999</v>
      </c>
      <c r="DS61" s="275">
        <v>999999</v>
      </c>
      <c r="DT61" s="275">
        <v>999999</v>
      </c>
      <c r="DU61" s="275">
        <v>999999</v>
      </c>
      <c r="DV61" s="275">
        <v>999999</v>
      </c>
      <c r="DW61" s="275">
        <v>999999</v>
      </c>
      <c r="DX61" s="275">
        <v>999999</v>
      </c>
      <c r="DY61" s="275">
        <v>999999</v>
      </c>
      <c r="DZ61" s="275">
        <v>999999</v>
      </c>
      <c r="EA61" s="275">
        <v>999999</v>
      </c>
      <c r="EB61" s="275">
        <v>999999</v>
      </c>
      <c r="EC61" s="275">
        <v>999999</v>
      </c>
      <c r="ED61" s="275">
        <v>999999</v>
      </c>
      <c r="EE61" s="275">
        <v>999999</v>
      </c>
      <c r="EF61" s="275">
        <v>999999</v>
      </c>
      <c r="EG61" s="275">
        <v>999999</v>
      </c>
      <c r="EH61" s="275">
        <v>999999</v>
      </c>
      <c r="EI61" s="275">
        <v>999999</v>
      </c>
      <c r="EJ61" s="275">
        <v>999999</v>
      </c>
      <c r="EK61" s="275">
        <v>999999</v>
      </c>
      <c r="EL61" s="275">
        <v>999999</v>
      </c>
      <c r="EM61" s="275">
        <v>999999</v>
      </c>
      <c r="EN61" s="275">
        <v>999999</v>
      </c>
      <c r="EO61" s="275">
        <v>999999</v>
      </c>
      <c r="EP61" s="275">
        <v>999999</v>
      </c>
      <c r="EQ61" s="275">
        <v>999999</v>
      </c>
      <c r="ER61" s="275">
        <v>999999</v>
      </c>
      <c r="ES61" s="275">
        <v>999999</v>
      </c>
      <c r="ET61" s="275">
        <v>999999</v>
      </c>
      <c r="EU61" s="275">
        <v>999999</v>
      </c>
      <c r="EV61" s="275">
        <v>999999</v>
      </c>
      <c r="EW61" s="275">
        <v>999999</v>
      </c>
      <c r="EX61" s="275">
        <v>999999</v>
      </c>
      <c r="EY61" s="275">
        <v>999999</v>
      </c>
      <c r="EZ61" s="275">
        <v>999999</v>
      </c>
      <c r="FA61" s="275">
        <v>999999</v>
      </c>
      <c r="FB61" s="275">
        <v>999999</v>
      </c>
      <c r="FC61" s="275">
        <v>999999</v>
      </c>
      <c r="FD61" s="275">
        <v>999999</v>
      </c>
      <c r="FE61" s="275">
        <v>999999</v>
      </c>
      <c r="FF61" s="275">
        <v>999999</v>
      </c>
      <c r="FG61" s="275">
        <v>999999</v>
      </c>
      <c r="FH61" s="275">
        <v>999999</v>
      </c>
      <c r="FI61" s="275">
        <v>999999</v>
      </c>
      <c r="FJ61" s="275">
        <v>999999</v>
      </c>
      <c r="FK61" s="275">
        <v>999999</v>
      </c>
      <c r="FL61" s="275">
        <v>999999</v>
      </c>
      <c r="FM61" s="275">
        <v>999999</v>
      </c>
      <c r="FN61" s="275">
        <v>999999</v>
      </c>
      <c r="FO61" s="275">
        <v>999999</v>
      </c>
      <c r="FP61" s="275">
        <v>999999</v>
      </c>
      <c r="FQ61" s="275">
        <v>999999</v>
      </c>
      <c r="FR61" s="275">
        <v>999999</v>
      </c>
      <c r="FS61" s="275">
        <v>999999</v>
      </c>
      <c r="FT61" s="275">
        <v>999999</v>
      </c>
      <c r="FU61" s="275">
        <v>999999</v>
      </c>
      <c r="FV61" s="275">
        <v>999999</v>
      </c>
      <c r="FW61" s="275">
        <v>999999</v>
      </c>
      <c r="FX61" s="275">
        <v>999999</v>
      </c>
      <c r="FY61" s="275">
        <v>999999</v>
      </c>
      <c r="FZ61" s="275">
        <v>999999</v>
      </c>
      <c r="GA61" s="275">
        <v>999999</v>
      </c>
      <c r="GB61" s="275">
        <v>999999</v>
      </c>
      <c r="GC61" s="275">
        <v>999999</v>
      </c>
      <c r="GD61" s="275">
        <v>999999</v>
      </c>
      <c r="GE61" s="275">
        <v>999999</v>
      </c>
      <c r="GF61" s="275">
        <v>999999</v>
      </c>
      <c r="GG61" s="275">
        <v>999999</v>
      </c>
      <c r="GH61" s="275">
        <v>999999</v>
      </c>
      <c r="GI61" s="275">
        <v>999999</v>
      </c>
      <c r="GJ61" s="275">
        <v>999999</v>
      </c>
      <c r="GK61" s="275">
        <v>999999</v>
      </c>
      <c r="GL61" s="275">
        <v>999999</v>
      </c>
      <c r="GM61" s="275">
        <v>999999</v>
      </c>
      <c r="GN61" s="275">
        <v>999999</v>
      </c>
    </row>
    <row r="62" spans="1:196" ht="74" customHeight="1" x14ac:dyDescent="0.15">
      <c r="A62" s="211">
        <v>56</v>
      </c>
      <c r="B62" s="216" t="str" cm="1">
        <f t="array" aca="1" ref="B62" ca="1">IF(ISNUMBER(FIND(","&amp;A62&amp;",",INDIRECT("E"&amp;$B$2))),"yes","no")</f>
        <v>no</v>
      </c>
      <c r="C62" s="205">
        <f t="shared" ca="1" si="203"/>
        <v>999999</v>
      </c>
      <c r="D62" s="204"/>
      <c r="E62" s="206"/>
      <c r="F62" s="207"/>
      <c r="G62" s="208"/>
      <c r="H62" s="209"/>
      <c r="I62" s="210"/>
      <c r="J62" s="211"/>
      <c r="K62" s="212"/>
      <c r="L62" s="213"/>
      <c r="M62" s="213"/>
      <c r="N62" s="214"/>
      <c r="O62" s="223">
        <v>56</v>
      </c>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t="str">
        <f>'VRP Model'!BQ62</f>
        <v>-</v>
      </c>
      <c r="BU62" s="275">
        <v>999999</v>
      </c>
      <c r="BV62" s="275">
        <v>999999</v>
      </c>
      <c r="BW62" s="275">
        <v>999999</v>
      </c>
      <c r="BX62" s="275">
        <v>999999</v>
      </c>
      <c r="BY62" s="275">
        <v>999999</v>
      </c>
      <c r="BZ62" s="275">
        <v>999999</v>
      </c>
      <c r="CA62" s="275">
        <v>999999</v>
      </c>
      <c r="CB62" s="275">
        <v>999999</v>
      </c>
      <c r="CC62" s="275">
        <v>999999</v>
      </c>
      <c r="CD62" s="275">
        <v>999999</v>
      </c>
      <c r="CE62" s="275">
        <v>999999</v>
      </c>
      <c r="CF62" s="275">
        <v>999999</v>
      </c>
      <c r="CG62" s="275">
        <v>999999</v>
      </c>
      <c r="CH62" s="275">
        <v>999999</v>
      </c>
      <c r="CI62" s="275">
        <v>999999</v>
      </c>
      <c r="CJ62" s="275">
        <v>999999</v>
      </c>
      <c r="CK62" s="275">
        <v>999999</v>
      </c>
      <c r="CL62" s="275">
        <v>999999</v>
      </c>
      <c r="CM62" s="275">
        <v>999999</v>
      </c>
      <c r="CN62" s="275">
        <v>999999</v>
      </c>
      <c r="CO62" s="275">
        <v>999999</v>
      </c>
      <c r="CP62" s="275">
        <v>999999</v>
      </c>
      <c r="CQ62" s="275">
        <v>999999</v>
      </c>
      <c r="CR62" s="275">
        <v>999999</v>
      </c>
      <c r="CS62" s="275">
        <v>999999</v>
      </c>
      <c r="CT62" s="275">
        <v>999999</v>
      </c>
      <c r="CU62" s="275">
        <v>999999</v>
      </c>
      <c r="CV62" s="275">
        <v>999999</v>
      </c>
      <c r="CW62" s="275">
        <v>999999</v>
      </c>
      <c r="CX62" s="275">
        <v>999999</v>
      </c>
      <c r="CY62" s="275">
        <v>999999</v>
      </c>
      <c r="CZ62" s="275">
        <v>999999</v>
      </c>
      <c r="DA62" s="275">
        <v>999999</v>
      </c>
      <c r="DB62" s="275">
        <v>999999</v>
      </c>
      <c r="DC62" s="275">
        <v>999999</v>
      </c>
      <c r="DD62" s="275">
        <v>999999</v>
      </c>
      <c r="DE62" s="275">
        <v>999999</v>
      </c>
      <c r="DF62" s="275">
        <v>999999</v>
      </c>
      <c r="DG62" s="275">
        <v>999999</v>
      </c>
      <c r="DH62" s="275">
        <v>999999</v>
      </c>
      <c r="DI62" s="275">
        <v>999999</v>
      </c>
      <c r="DJ62" s="275">
        <v>999999</v>
      </c>
      <c r="DK62" s="275">
        <v>999999</v>
      </c>
      <c r="DL62" s="275">
        <v>999999</v>
      </c>
      <c r="DM62" s="275">
        <v>999999</v>
      </c>
      <c r="DN62" s="275">
        <v>999999</v>
      </c>
      <c r="DO62" s="275">
        <v>999999</v>
      </c>
      <c r="DP62" s="275">
        <v>999999</v>
      </c>
      <c r="DQ62" s="275">
        <v>999999</v>
      </c>
      <c r="DR62" s="275">
        <v>999999</v>
      </c>
      <c r="DS62" s="275">
        <v>999999</v>
      </c>
      <c r="DT62" s="275">
        <v>999999</v>
      </c>
      <c r="DU62" s="275">
        <v>999999</v>
      </c>
      <c r="DV62" s="275">
        <v>999999</v>
      </c>
      <c r="DW62" s="275">
        <v>999999</v>
      </c>
      <c r="DX62" s="275">
        <v>999999</v>
      </c>
      <c r="DY62" s="275">
        <v>999999</v>
      </c>
      <c r="DZ62" s="275">
        <v>999999</v>
      </c>
      <c r="EA62" s="275">
        <v>999999</v>
      </c>
      <c r="EB62" s="275">
        <v>999999</v>
      </c>
      <c r="EC62" s="275">
        <v>999999</v>
      </c>
      <c r="ED62" s="275">
        <v>999999</v>
      </c>
      <c r="EE62" s="275">
        <v>999999</v>
      </c>
      <c r="EF62" s="275">
        <v>999999</v>
      </c>
      <c r="EG62" s="275">
        <v>999999</v>
      </c>
      <c r="EH62" s="275">
        <v>999999</v>
      </c>
      <c r="EI62" s="275">
        <v>999999</v>
      </c>
      <c r="EJ62" s="275">
        <v>999999</v>
      </c>
      <c r="EK62" s="275">
        <v>999999</v>
      </c>
      <c r="EL62" s="275">
        <v>999999</v>
      </c>
      <c r="EM62" s="275">
        <v>999999</v>
      </c>
      <c r="EN62" s="275">
        <v>999999</v>
      </c>
      <c r="EO62" s="275">
        <v>999999</v>
      </c>
      <c r="EP62" s="275">
        <v>999999</v>
      </c>
      <c r="EQ62" s="275">
        <v>999999</v>
      </c>
      <c r="ER62" s="275">
        <v>999999</v>
      </c>
      <c r="ES62" s="275">
        <v>999999</v>
      </c>
      <c r="ET62" s="275">
        <v>999999</v>
      </c>
      <c r="EU62" s="275">
        <v>999999</v>
      </c>
      <c r="EV62" s="275">
        <v>999999</v>
      </c>
      <c r="EW62" s="275">
        <v>999999</v>
      </c>
      <c r="EX62" s="275">
        <v>999999</v>
      </c>
      <c r="EY62" s="275">
        <v>999999</v>
      </c>
      <c r="EZ62" s="275">
        <v>999999</v>
      </c>
      <c r="FA62" s="275">
        <v>999999</v>
      </c>
      <c r="FB62" s="275">
        <v>999999</v>
      </c>
      <c r="FC62" s="275">
        <v>999999</v>
      </c>
      <c r="FD62" s="275">
        <v>999999</v>
      </c>
      <c r="FE62" s="275">
        <v>999999</v>
      </c>
      <c r="FF62" s="275">
        <v>999999</v>
      </c>
      <c r="FG62" s="275">
        <v>999999</v>
      </c>
      <c r="FH62" s="275">
        <v>999999</v>
      </c>
      <c r="FI62" s="275">
        <v>999999</v>
      </c>
      <c r="FJ62" s="275">
        <v>999999</v>
      </c>
      <c r="FK62" s="275">
        <v>999999</v>
      </c>
      <c r="FL62" s="275">
        <v>999999</v>
      </c>
      <c r="FM62" s="275">
        <v>999999</v>
      </c>
      <c r="FN62" s="275">
        <v>999999</v>
      </c>
      <c r="FO62" s="275">
        <v>999999</v>
      </c>
      <c r="FP62" s="275">
        <v>999999</v>
      </c>
      <c r="FQ62" s="275">
        <v>999999</v>
      </c>
      <c r="FR62" s="275">
        <v>999999</v>
      </c>
      <c r="FS62" s="275">
        <v>999999</v>
      </c>
      <c r="FT62" s="275">
        <v>999999</v>
      </c>
      <c r="FU62" s="275">
        <v>999999</v>
      </c>
      <c r="FV62" s="275">
        <v>999999</v>
      </c>
      <c r="FW62" s="275">
        <v>999999</v>
      </c>
      <c r="FX62" s="275">
        <v>999999</v>
      </c>
      <c r="FY62" s="275">
        <v>999999</v>
      </c>
      <c r="FZ62" s="275">
        <v>999999</v>
      </c>
      <c r="GA62" s="275">
        <v>999999</v>
      </c>
      <c r="GB62" s="275">
        <v>999999</v>
      </c>
      <c r="GC62" s="275">
        <v>999999</v>
      </c>
      <c r="GD62" s="275">
        <v>999999</v>
      </c>
      <c r="GE62" s="275">
        <v>999999</v>
      </c>
      <c r="GF62" s="275">
        <v>999999</v>
      </c>
      <c r="GG62" s="275">
        <v>999999</v>
      </c>
      <c r="GH62" s="275">
        <v>999999</v>
      </c>
      <c r="GI62" s="275">
        <v>999999</v>
      </c>
      <c r="GJ62" s="275">
        <v>999999</v>
      </c>
      <c r="GK62" s="275">
        <v>999999</v>
      </c>
      <c r="GL62" s="275">
        <v>999999</v>
      </c>
      <c r="GM62" s="275">
        <v>999999</v>
      </c>
      <c r="GN62" s="275">
        <v>999999</v>
      </c>
    </row>
    <row r="63" spans="1:196" ht="70" customHeight="1" x14ac:dyDescent="0.15">
      <c r="A63" s="211">
        <v>57</v>
      </c>
      <c r="B63" s="216" t="str" cm="1">
        <f t="array" aca="1" ref="B63" ca="1">IF(ISNUMBER(FIND(","&amp;A63&amp;",",INDIRECT("E"&amp;$B$2))),"yes","no")</f>
        <v>no</v>
      </c>
      <c r="C63" s="205">
        <f t="shared" ca="1" si="203"/>
        <v>999999</v>
      </c>
      <c r="D63" s="204"/>
      <c r="E63" s="206"/>
      <c r="F63" s="207"/>
      <c r="G63" s="208"/>
      <c r="H63" s="209"/>
      <c r="I63" s="210"/>
      <c r="J63" s="211"/>
      <c r="K63" s="212"/>
      <c r="L63" s="213"/>
      <c r="M63" s="213"/>
      <c r="N63" s="214"/>
      <c r="O63" s="223">
        <v>57</v>
      </c>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t="str">
        <f>'VRP Model'!BR63</f>
        <v>-</v>
      </c>
      <c r="BV63" s="275">
        <v>999999</v>
      </c>
      <c r="BW63" s="275">
        <v>999999</v>
      </c>
      <c r="BX63" s="275">
        <v>999999</v>
      </c>
      <c r="BY63" s="275">
        <v>999999</v>
      </c>
      <c r="BZ63" s="275">
        <v>999999</v>
      </c>
      <c r="CA63" s="275">
        <v>999999</v>
      </c>
      <c r="CB63" s="275">
        <v>999999</v>
      </c>
      <c r="CC63" s="275">
        <v>999999</v>
      </c>
      <c r="CD63" s="275">
        <v>999999</v>
      </c>
      <c r="CE63" s="275">
        <v>999999</v>
      </c>
      <c r="CF63" s="275">
        <v>999999</v>
      </c>
      <c r="CG63" s="275">
        <v>999999</v>
      </c>
      <c r="CH63" s="275">
        <v>999999</v>
      </c>
      <c r="CI63" s="275">
        <v>999999</v>
      </c>
      <c r="CJ63" s="275">
        <v>999999</v>
      </c>
      <c r="CK63" s="275">
        <v>999999</v>
      </c>
      <c r="CL63" s="275">
        <v>999999</v>
      </c>
      <c r="CM63" s="275">
        <v>999999</v>
      </c>
      <c r="CN63" s="275">
        <v>999999</v>
      </c>
      <c r="CO63" s="275">
        <v>999999</v>
      </c>
      <c r="CP63" s="275">
        <v>999999</v>
      </c>
      <c r="CQ63" s="275">
        <v>999999</v>
      </c>
      <c r="CR63" s="275">
        <v>999999</v>
      </c>
      <c r="CS63" s="275">
        <v>999999</v>
      </c>
      <c r="CT63" s="275">
        <v>999999</v>
      </c>
      <c r="CU63" s="275">
        <v>999999</v>
      </c>
      <c r="CV63" s="275">
        <v>999999</v>
      </c>
      <c r="CW63" s="275">
        <v>999999</v>
      </c>
      <c r="CX63" s="275">
        <v>999999</v>
      </c>
      <c r="CY63" s="275">
        <v>999999</v>
      </c>
      <c r="CZ63" s="275">
        <v>999999</v>
      </c>
      <c r="DA63" s="275">
        <v>999999</v>
      </c>
      <c r="DB63" s="275">
        <v>999999</v>
      </c>
      <c r="DC63" s="275">
        <v>999999</v>
      </c>
      <c r="DD63" s="275">
        <v>999999</v>
      </c>
      <c r="DE63" s="275">
        <v>999999</v>
      </c>
      <c r="DF63" s="275">
        <v>999999</v>
      </c>
      <c r="DG63" s="275">
        <v>999999</v>
      </c>
      <c r="DH63" s="275">
        <v>999999</v>
      </c>
      <c r="DI63" s="275">
        <v>999999</v>
      </c>
      <c r="DJ63" s="275">
        <v>999999</v>
      </c>
      <c r="DK63" s="275">
        <v>999999</v>
      </c>
      <c r="DL63" s="275">
        <v>999999</v>
      </c>
      <c r="DM63" s="275">
        <v>999999</v>
      </c>
      <c r="DN63" s="275">
        <v>999999</v>
      </c>
      <c r="DO63" s="275">
        <v>999999</v>
      </c>
      <c r="DP63" s="275">
        <v>999999</v>
      </c>
      <c r="DQ63" s="275">
        <v>999999</v>
      </c>
      <c r="DR63" s="275">
        <v>999999</v>
      </c>
      <c r="DS63" s="275">
        <v>999999</v>
      </c>
      <c r="DT63" s="275">
        <v>999999</v>
      </c>
      <c r="DU63" s="275">
        <v>999999</v>
      </c>
      <c r="DV63" s="275">
        <v>999999</v>
      </c>
      <c r="DW63" s="275">
        <v>999999</v>
      </c>
      <c r="DX63" s="275">
        <v>999999</v>
      </c>
      <c r="DY63" s="275">
        <v>999999</v>
      </c>
      <c r="DZ63" s="275">
        <v>999999</v>
      </c>
      <c r="EA63" s="275">
        <v>999999</v>
      </c>
      <c r="EB63" s="275">
        <v>999999</v>
      </c>
      <c r="EC63" s="275">
        <v>999999</v>
      </c>
      <c r="ED63" s="275">
        <v>999999</v>
      </c>
      <c r="EE63" s="275">
        <v>999999</v>
      </c>
      <c r="EF63" s="275">
        <v>999999</v>
      </c>
      <c r="EG63" s="275">
        <v>999999</v>
      </c>
      <c r="EH63" s="275">
        <v>999999</v>
      </c>
      <c r="EI63" s="275">
        <v>999999</v>
      </c>
      <c r="EJ63" s="275">
        <v>999999</v>
      </c>
      <c r="EK63" s="275">
        <v>999999</v>
      </c>
      <c r="EL63" s="275">
        <v>999999</v>
      </c>
      <c r="EM63" s="275">
        <v>999999</v>
      </c>
      <c r="EN63" s="275">
        <v>999999</v>
      </c>
      <c r="EO63" s="275">
        <v>999999</v>
      </c>
      <c r="EP63" s="275">
        <v>999999</v>
      </c>
      <c r="EQ63" s="275">
        <v>999999</v>
      </c>
      <c r="ER63" s="275">
        <v>999999</v>
      </c>
      <c r="ES63" s="275">
        <v>999999</v>
      </c>
      <c r="ET63" s="275">
        <v>999999</v>
      </c>
      <c r="EU63" s="275">
        <v>999999</v>
      </c>
      <c r="EV63" s="275">
        <v>999999</v>
      </c>
      <c r="EW63" s="275">
        <v>999999</v>
      </c>
      <c r="EX63" s="275">
        <v>999999</v>
      </c>
      <c r="EY63" s="275">
        <v>999999</v>
      </c>
      <c r="EZ63" s="275">
        <v>999999</v>
      </c>
      <c r="FA63" s="275">
        <v>999999</v>
      </c>
      <c r="FB63" s="275">
        <v>999999</v>
      </c>
      <c r="FC63" s="275">
        <v>999999</v>
      </c>
      <c r="FD63" s="275">
        <v>999999</v>
      </c>
      <c r="FE63" s="275">
        <v>999999</v>
      </c>
      <c r="FF63" s="275">
        <v>999999</v>
      </c>
      <c r="FG63" s="275">
        <v>999999</v>
      </c>
      <c r="FH63" s="275">
        <v>999999</v>
      </c>
      <c r="FI63" s="275">
        <v>999999</v>
      </c>
      <c r="FJ63" s="275">
        <v>999999</v>
      </c>
      <c r="FK63" s="275">
        <v>999999</v>
      </c>
      <c r="FL63" s="275">
        <v>999999</v>
      </c>
      <c r="FM63" s="275">
        <v>999999</v>
      </c>
      <c r="FN63" s="275">
        <v>999999</v>
      </c>
      <c r="FO63" s="275">
        <v>999999</v>
      </c>
      <c r="FP63" s="275">
        <v>999999</v>
      </c>
      <c r="FQ63" s="275">
        <v>999999</v>
      </c>
      <c r="FR63" s="275">
        <v>999999</v>
      </c>
      <c r="FS63" s="275">
        <v>999999</v>
      </c>
      <c r="FT63" s="275">
        <v>999999</v>
      </c>
      <c r="FU63" s="275">
        <v>999999</v>
      </c>
      <c r="FV63" s="275">
        <v>999999</v>
      </c>
      <c r="FW63" s="275">
        <v>999999</v>
      </c>
      <c r="FX63" s="275">
        <v>999999</v>
      </c>
      <c r="FY63" s="275">
        <v>999999</v>
      </c>
      <c r="FZ63" s="275">
        <v>999999</v>
      </c>
      <c r="GA63" s="275">
        <v>999999</v>
      </c>
      <c r="GB63" s="275">
        <v>999999</v>
      </c>
      <c r="GC63" s="275">
        <v>999999</v>
      </c>
      <c r="GD63" s="275">
        <v>999999</v>
      </c>
      <c r="GE63" s="275">
        <v>999999</v>
      </c>
      <c r="GF63" s="275">
        <v>999999</v>
      </c>
      <c r="GG63" s="275">
        <v>999999</v>
      </c>
      <c r="GH63" s="275">
        <v>999999</v>
      </c>
      <c r="GI63" s="275">
        <v>999999</v>
      </c>
      <c r="GJ63" s="275">
        <v>999999</v>
      </c>
      <c r="GK63" s="275">
        <v>999999</v>
      </c>
      <c r="GL63" s="275">
        <v>999999</v>
      </c>
      <c r="GM63" s="275">
        <v>999999</v>
      </c>
      <c r="GN63" s="275">
        <v>999999</v>
      </c>
    </row>
    <row r="64" spans="1:196" ht="75" customHeight="1" x14ac:dyDescent="0.15">
      <c r="A64" s="211">
        <v>58</v>
      </c>
      <c r="B64" s="216" t="str" cm="1">
        <f t="array" aca="1" ref="B64" ca="1">IF(ISNUMBER(FIND(","&amp;A64&amp;",",INDIRECT("E"&amp;$B$2))),"yes","no")</f>
        <v>no</v>
      </c>
      <c r="C64" s="205">
        <f t="shared" ca="1" si="203"/>
        <v>999999</v>
      </c>
      <c r="D64" s="204"/>
      <c r="E64" s="206"/>
      <c r="F64" s="207"/>
      <c r="G64" s="208"/>
      <c r="H64" s="209"/>
      <c r="I64" s="210"/>
      <c r="J64" s="211"/>
      <c r="K64" s="212"/>
      <c r="L64" s="213"/>
      <c r="M64" s="213"/>
      <c r="N64" s="214"/>
      <c r="O64" s="223">
        <v>58</v>
      </c>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t="str">
        <f>'VRP Model'!BS64</f>
        <v>-</v>
      </c>
      <c r="BW64" s="275">
        <v>999999</v>
      </c>
      <c r="BX64" s="275">
        <v>999999</v>
      </c>
      <c r="BY64" s="275">
        <v>999999</v>
      </c>
      <c r="BZ64" s="275">
        <v>999999</v>
      </c>
      <c r="CA64" s="275">
        <v>999999</v>
      </c>
      <c r="CB64" s="275">
        <v>999999</v>
      </c>
      <c r="CC64" s="275">
        <v>999999</v>
      </c>
      <c r="CD64" s="275">
        <v>999999</v>
      </c>
      <c r="CE64" s="275">
        <v>999999</v>
      </c>
      <c r="CF64" s="275">
        <v>999999</v>
      </c>
      <c r="CG64" s="275">
        <v>999999</v>
      </c>
      <c r="CH64" s="275">
        <v>999999</v>
      </c>
      <c r="CI64" s="275">
        <v>999999</v>
      </c>
      <c r="CJ64" s="275">
        <v>999999</v>
      </c>
      <c r="CK64" s="275">
        <v>999999</v>
      </c>
      <c r="CL64" s="275">
        <v>999999</v>
      </c>
      <c r="CM64" s="275">
        <v>999999</v>
      </c>
      <c r="CN64" s="275">
        <v>999999</v>
      </c>
      <c r="CO64" s="275">
        <v>999999</v>
      </c>
      <c r="CP64" s="275">
        <v>999999</v>
      </c>
      <c r="CQ64" s="275">
        <v>999999</v>
      </c>
      <c r="CR64" s="275">
        <v>999999</v>
      </c>
      <c r="CS64" s="275">
        <v>999999</v>
      </c>
      <c r="CT64" s="275">
        <v>999999</v>
      </c>
      <c r="CU64" s="275">
        <v>999999</v>
      </c>
      <c r="CV64" s="275">
        <v>999999</v>
      </c>
      <c r="CW64" s="275">
        <v>999999</v>
      </c>
      <c r="CX64" s="275">
        <v>999999</v>
      </c>
      <c r="CY64" s="275">
        <v>999999</v>
      </c>
      <c r="CZ64" s="275">
        <v>999999</v>
      </c>
      <c r="DA64" s="275">
        <v>999999</v>
      </c>
      <c r="DB64" s="275">
        <v>999999</v>
      </c>
      <c r="DC64" s="275">
        <v>999999</v>
      </c>
      <c r="DD64" s="275">
        <v>999999</v>
      </c>
      <c r="DE64" s="275">
        <v>999999</v>
      </c>
      <c r="DF64" s="275">
        <v>999999</v>
      </c>
      <c r="DG64" s="275">
        <v>999999</v>
      </c>
      <c r="DH64" s="275">
        <v>999999</v>
      </c>
      <c r="DI64" s="275">
        <v>999999</v>
      </c>
      <c r="DJ64" s="275">
        <v>999999</v>
      </c>
      <c r="DK64" s="275">
        <v>999999</v>
      </c>
      <c r="DL64" s="275">
        <v>999999</v>
      </c>
      <c r="DM64" s="275">
        <v>999999</v>
      </c>
      <c r="DN64" s="275">
        <v>999999</v>
      </c>
      <c r="DO64" s="275">
        <v>999999</v>
      </c>
      <c r="DP64" s="275">
        <v>999999</v>
      </c>
      <c r="DQ64" s="275">
        <v>999999</v>
      </c>
      <c r="DR64" s="275">
        <v>999999</v>
      </c>
      <c r="DS64" s="275">
        <v>999999</v>
      </c>
      <c r="DT64" s="275">
        <v>999999</v>
      </c>
      <c r="DU64" s="275">
        <v>999999</v>
      </c>
      <c r="DV64" s="275">
        <v>999999</v>
      </c>
      <c r="DW64" s="275">
        <v>999999</v>
      </c>
      <c r="DX64" s="275">
        <v>999999</v>
      </c>
      <c r="DY64" s="275">
        <v>999999</v>
      </c>
      <c r="DZ64" s="275">
        <v>999999</v>
      </c>
      <c r="EA64" s="275">
        <v>999999</v>
      </c>
      <c r="EB64" s="275">
        <v>999999</v>
      </c>
      <c r="EC64" s="275">
        <v>999999</v>
      </c>
      <c r="ED64" s="275">
        <v>999999</v>
      </c>
      <c r="EE64" s="275">
        <v>999999</v>
      </c>
      <c r="EF64" s="275">
        <v>999999</v>
      </c>
      <c r="EG64" s="275">
        <v>999999</v>
      </c>
      <c r="EH64" s="275">
        <v>999999</v>
      </c>
      <c r="EI64" s="275">
        <v>999999</v>
      </c>
      <c r="EJ64" s="275">
        <v>999999</v>
      </c>
      <c r="EK64" s="275">
        <v>999999</v>
      </c>
      <c r="EL64" s="275">
        <v>999999</v>
      </c>
      <c r="EM64" s="275">
        <v>999999</v>
      </c>
      <c r="EN64" s="275">
        <v>999999</v>
      </c>
      <c r="EO64" s="275">
        <v>999999</v>
      </c>
      <c r="EP64" s="275">
        <v>999999</v>
      </c>
      <c r="EQ64" s="275">
        <v>999999</v>
      </c>
      <c r="ER64" s="275">
        <v>999999</v>
      </c>
      <c r="ES64" s="275">
        <v>999999</v>
      </c>
      <c r="ET64" s="275">
        <v>999999</v>
      </c>
      <c r="EU64" s="275">
        <v>999999</v>
      </c>
      <c r="EV64" s="275">
        <v>999999</v>
      </c>
      <c r="EW64" s="275">
        <v>999999</v>
      </c>
      <c r="EX64" s="275">
        <v>999999</v>
      </c>
      <c r="EY64" s="275">
        <v>999999</v>
      </c>
      <c r="EZ64" s="275">
        <v>999999</v>
      </c>
      <c r="FA64" s="275">
        <v>999999</v>
      </c>
      <c r="FB64" s="275">
        <v>999999</v>
      </c>
      <c r="FC64" s="275">
        <v>999999</v>
      </c>
      <c r="FD64" s="275">
        <v>999999</v>
      </c>
      <c r="FE64" s="275">
        <v>999999</v>
      </c>
      <c r="FF64" s="275">
        <v>999999</v>
      </c>
      <c r="FG64" s="275">
        <v>999999</v>
      </c>
      <c r="FH64" s="275">
        <v>999999</v>
      </c>
      <c r="FI64" s="275">
        <v>999999</v>
      </c>
      <c r="FJ64" s="275">
        <v>999999</v>
      </c>
      <c r="FK64" s="275">
        <v>999999</v>
      </c>
      <c r="FL64" s="275">
        <v>999999</v>
      </c>
      <c r="FM64" s="275">
        <v>999999</v>
      </c>
      <c r="FN64" s="275">
        <v>999999</v>
      </c>
      <c r="FO64" s="275">
        <v>999999</v>
      </c>
      <c r="FP64" s="275">
        <v>999999</v>
      </c>
      <c r="FQ64" s="275">
        <v>999999</v>
      </c>
      <c r="FR64" s="275">
        <v>999999</v>
      </c>
      <c r="FS64" s="275">
        <v>999999</v>
      </c>
      <c r="FT64" s="275">
        <v>999999</v>
      </c>
      <c r="FU64" s="275">
        <v>999999</v>
      </c>
      <c r="FV64" s="275">
        <v>999999</v>
      </c>
      <c r="FW64" s="275">
        <v>999999</v>
      </c>
      <c r="FX64" s="275">
        <v>999999</v>
      </c>
      <c r="FY64" s="275">
        <v>999999</v>
      </c>
      <c r="FZ64" s="275">
        <v>999999</v>
      </c>
      <c r="GA64" s="275">
        <v>999999</v>
      </c>
      <c r="GB64" s="275">
        <v>999999</v>
      </c>
      <c r="GC64" s="275">
        <v>999999</v>
      </c>
      <c r="GD64" s="275">
        <v>999999</v>
      </c>
      <c r="GE64" s="275">
        <v>999999</v>
      </c>
      <c r="GF64" s="275">
        <v>999999</v>
      </c>
      <c r="GG64" s="275">
        <v>999999</v>
      </c>
      <c r="GH64" s="275">
        <v>999999</v>
      </c>
      <c r="GI64" s="275">
        <v>999999</v>
      </c>
      <c r="GJ64" s="275">
        <v>999999</v>
      </c>
      <c r="GK64" s="275">
        <v>999999</v>
      </c>
      <c r="GL64" s="275">
        <v>999999</v>
      </c>
      <c r="GM64" s="275">
        <v>999999</v>
      </c>
      <c r="GN64" s="275">
        <v>999999</v>
      </c>
    </row>
    <row r="65" spans="1:196" ht="95" customHeight="1" x14ac:dyDescent="0.15">
      <c r="A65" s="211">
        <v>59</v>
      </c>
      <c r="B65" s="216" t="str" cm="1">
        <f t="array" aca="1" ref="B65" ca="1">IF(ISNUMBER(FIND(","&amp;A65&amp;",",INDIRECT("E"&amp;$B$2))),"yes","no")</f>
        <v>no</v>
      </c>
      <c r="C65" s="205">
        <f t="shared" ca="1" si="203"/>
        <v>999999</v>
      </c>
      <c r="D65" s="204"/>
      <c r="E65" s="206"/>
      <c r="F65" s="207"/>
      <c r="G65" s="208"/>
      <c r="H65" s="209"/>
      <c r="I65" s="210"/>
      <c r="J65" s="211"/>
      <c r="K65" s="212"/>
      <c r="L65" s="213"/>
      <c r="M65" s="213"/>
      <c r="N65" s="214"/>
      <c r="O65" s="223">
        <v>59</v>
      </c>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t="str">
        <f>'VRP Model'!BT65</f>
        <v>-</v>
      </c>
      <c r="BX65" s="275">
        <v>999999</v>
      </c>
      <c r="BY65" s="275">
        <v>999999</v>
      </c>
      <c r="BZ65" s="275">
        <v>999999</v>
      </c>
      <c r="CA65" s="275">
        <v>999999</v>
      </c>
      <c r="CB65" s="275">
        <v>999999</v>
      </c>
      <c r="CC65" s="275">
        <v>999999</v>
      </c>
      <c r="CD65" s="275">
        <v>999999</v>
      </c>
      <c r="CE65" s="275">
        <v>999999</v>
      </c>
      <c r="CF65" s="275">
        <v>999999</v>
      </c>
      <c r="CG65" s="275">
        <v>999999</v>
      </c>
      <c r="CH65" s="275">
        <v>999999</v>
      </c>
      <c r="CI65" s="275">
        <v>999999</v>
      </c>
      <c r="CJ65" s="275">
        <v>999999</v>
      </c>
      <c r="CK65" s="275">
        <v>999999</v>
      </c>
      <c r="CL65" s="275">
        <v>999999</v>
      </c>
      <c r="CM65" s="275">
        <v>999999</v>
      </c>
      <c r="CN65" s="275">
        <v>999999</v>
      </c>
      <c r="CO65" s="275">
        <v>999999</v>
      </c>
      <c r="CP65" s="275">
        <v>999999</v>
      </c>
      <c r="CQ65" s="275">
        <v>999999</v>
      </c>
      <c r="CR65" s="275">
        <v>999999</v>
      </c>
      <c r="CS65" s="275">
        <v>999999</v>
      </c>
      <c r="CT65" s="275">
        <v>999999</v>
      </c>
      <c r="CU65" s="275">
        <v>999999</v>
      </c>
      <c r="CV65" s="275">
        <v>999999</v>
      </c>
      <c r="CW65" s="275">
        <v>999999</v>
      </c>
      <c r="CX65" s="275">
        <v>999999</v>
      </c>
      <c r="CY65" s="275">
        <v>999999</v>
      </c>
      <c r="CZ65" s="275">
        <v>999999</v>
      </c>
      <c r="DA65" s="275">
        <v>999999</v>
      </c>
      <c r="DB65" s="275">
        <v>999999</v>
      </c>
      <c r="DC65" s="275">
        <v>999999</v>
      </c>
      <c r="DD65" s="275">
        <v>999999</v>
      </c>
      <c r="DE65" s="275">
        <v>999999</v>
      </c>
      <c r="DF65" s="275">
        <v>999999</v>
      </c>
      <c r="DG65" s="275">
        <v>999999</v>
      </c>
      <c r="DH65" s="275">
        <v>999999</v>
      </c>
      <c r="DI65" s="275">
        <v>999999</v>
      </c>
      <c r="DJ65" s="275">
        <v>999999</v>
      </c>
      <c r="DK65" s="275">
        <v>999999</v>
      </c>
      <c r="DL65" s="275">
        <v>999999</v>
      </c>
      <c r="DM65" s="275">
        <v>999999</v>
      </c>
      <c r="DN65" s="275">
        <v>999999</v>
      </c>
      <c r="DO65" s="275">
        <v>999999</v>
      </c>
      <c r="DP65" s="275">
        <v>999999</v>
      </c>
      <c r="DQ65" s="275">
        <v>999999</v>
      </c>
      <c r="DR65" s="275">
        <v>999999</v>
      </c>
      <c r="DS65" s="275">
        <v>999999</v>
      </c>
      <c r="DT65" s="275">
        <v>999999</v>
      </c>
      <c r="DU65" s="275">
        <v>999999</v>
      </c>
      <c r="DV65" s="275">
        <v>999999</v>
      </c>
      <c r="DW65" s="275">
        <v>999999</v>
      </c>
      <c r="DX65" s="275">
        <v>999999</v>
      </c>
      <c r="DY65" s="275">
        <v>999999</v>
      </c>
      <c r="DZ65" s="275">
        <v>999999</v>
      </c>
      <c r="EA65" s="275">
        <v>999999</v>
      </c>
      <c r="EB65" s="275">
        <v>999999</v>
      </c>
      <c r="EC65" s="275">
        <v>999999</v>
      </c>
      <c r="ED65" s="275">
        <v>999999</v>
      </c>
      <c r="EE65" s="275">
        <v>999999</v>
      </c>
      <c r="EF65" s="275">
        <v>999999</v>
      </c>
      <c r="EG65" s="275">
        <v>999999</v>
      </c>
      <c r="EH65" s="275">
        <v>999999</v>
      </c>
      <c r="EI65" s="275">
        <v>999999</v>
      </c>
      <c r="EJ65" s="275">
        <v>999999</v>
      </c>
      <c r="EK65" s="275">
        <v>999999</v>
      </c>
      <c r="EL65" s="275">
        <v>999999</v>
      </c>
      <c r="EM65" s="275">
        <v>999999</v>
      </c>
      <c r="EN65" s="275">
        <v>999999</v>
      </c>
      <c r="EO65" s="275">
        <v>999999</v>
      </c>
      <c r="EP65" s="275">
        <v>999999</v>
      </c>
      <c r="EQ65" s="275">
        <v>999999</v>
      </c>
      <c r="ER65" s="275">
        <v>999999</v>
      </c>
      <c r="ES65" s="275">
        <v>999999</v>
      </c>
      <c r="ET65" s="275">
        <v>999999</v>
      </c>
      <c r="EU65" s="275">
        <v>999999</v>
      </c>
      <c r="EV65" s="275">
        <v>999999</v>
      </c>
      <c r="EW65" s="275">
        <v>999999</v>
      </c>
      <c r="EX65" s="275">
        <v>999999</v>
      </c>
      <c r="EY65" s="275">
        <v>999999</v>
      </c>
      <c r="EZ65" s="275">
        <v>999999</v>
      </c>
      <c r="FA65" s="275">
        <v>999999</v>
      </c>
      <c r="FB65" s="275">
        <v>999999</v>
      </c>
      <c r="FC65" s="275">
        <v>999999</v>
      </c>
      <c r="FD65" s="275">
        <v>999999</v>
      </c>
      <c r="FE65" s="275">
        <v>999999</v>
      </c>
      <c r="FF65" s="275">
        <v>999999</v>
      </c>
      <c r="FG65" s="275">
        <v>999999</v>
      </c>
      <c r="FH65" s="275">
        <v>999999</v>
      </c>
      <c r="FI65" s="275">
        <v>999999</v>
      </c>
      <c r="FJ65" s="275">
        <v>999999</v>
      </c>
      <c r="FK65" s="275">
        <v>999999</v>
      </c>
      <c r="FL65" s="275">
        <v>999999</v>
      </c>
      <c r="FM65" s="275">
        <v>999999</v>
      </c>
      <c r="FN65" s="275">
        <v>999999</v>
      </c>
      <c r="FO65" s="275">
        <v>999999</v>
      </c>
      <c r="FP65" s="275">
        <v>999999</v>
      </c>
      <c r="FQ65" s="275">
        <v>999999</v>
      </c>
      <c r="FR65" s="275">
        <v>999999</v>
      </c>
      <c r="FS65" s="275">
        <v>999999</v>
      </c>
      <c r="FT65" s="275">
        <v>999999</v>
      </c>
      <c r="FU65" s="275">
        <v>999999</v>
      </c>
      <c r="FV65" s="275">
        <v>999999</v>
      </c>
      <c r="FW65" s="275">
        <v>999999</v>
      </c>
      <c r="FX65" s="275">
        <v>999999</v>
      </c>
      <c r="FY65" s="275">
        <v>999999</v>
      </c>
      <c r="FZ65" s="275">
        <v>999999</v>
      </c>
      <c r="GA65" s="275">
        <v>999999</v>
      </c>
      <c r="GB65" s="275">
        <v>999999</v>
      </c>
      <c r="GC65" s="275">
        <v>999999</v>
      </c>
      <c r="GD65" s="275">
        <v>999999</v>
      </c>
      <c r="GE65" s="275">
        <v>999999</v>
      </c>
      <c r="GF65" s="275">
        <v>999999</v>
      </c>
      <c r="GG65" s="275">
        <v>999999</v>
      </c>
      <c r="GH65" s="275">
        <v>999999</v>
      </c>
      <c r="GI65" s="275">
        <v>999999</v>
      </c>
      <c r="GJ65" s="275">
        <v>999999</v>
      </c>
      <c r="GK65" s="275">
        <v>999999</v>
      </c>
      <c r="GL65" s="275">
        <v>999999</v>
      </c>
      <c r="GM65" s="275">
        <v>999999</v>
      </c>
      <c r="GN65" s="275">
        <v>999999</v>
      </c>
    </row>
    <row r="66" spans="1:196" ht="130" customHeight="1" x14ac:dyDescent="0.15">
      <c r="A66" s="211">
        <v>60</v>
      </c>
      <c r="B66" s="216" t="str" cm="1">
        <f t="array" aca="1" ref="B66" ca="1">IF(ISNUMBER(FIND(","&amp;A66&amp;",",INDIRECT("E"&amp;$B$2))),"yes","no")</f>
        <v>no</v>
      </c>
      <c r="C66" s="205">
        <f t="shared" ca="1" si="203"/>
        <v>999999</v>
      </c>
      <c r="D66" s="204"/>
      <c r="E66" s="206"/>
      <c r="F66" s="207"/>
      <c r="G66" s="208"/>
      <c r="H66" s="209"/>
      <c r="I66" s="210"/>
      <c r="J66" s="211"/>
      <c r="K66" s="212"/>
      <c r="L66" s="213"/>
      <c r="M66" s="213"/>
      <c r="N66" s="214"/>
      <c r="O66" s="223">
        <v>60</v>
      </c>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t="str">
        <f>'VRP Model'!BU66</f>
        <v>-</v>
      </c>
      <c r="BY66" s="275">
        <v>999999</v>
      </c>
      <c r="BZ66" s="275">
        <v>999999</v>
      </c>
      <c r="CA66" s="275">
        <v>999999</v>
      </c>
      <c r="CB66" s="275">
        <v>999999</v>
      </c>
      <c r="CC66" s="275">
        <v>999999</v>
      </c>
      <c r="CD66" s="275">
        <v>999999</v>
      </c>
      <c r="CE66" s="275">
        <v>999999</v>
      </c>
      <c r="CF66" s="275">
        <v>999999</v>
      </c>
      <c r="CG66" s="275">
        <v>999999</v>
      </c>
      <c r="CH66" s="275">
        <v>999999</v>
      </c>
      <c r="CI66" s="275">
        <v>999999</v>
      </c>
      <c r="CJ66" s="275">
        <v>999999</v>
      </c>
      <c r="CK66" s="275">
        <v>999999</v>
      </c>
      <c r="CL66" s="275">
        <v>999999</v>
      </c>
      <c r="CM66" s="275">
        <v>999999</v>
      </c>
      <c r="CN66" s="275">
        <v>999999</v>
      </c>
      <c r="CO66" s="275">
        <v>999999</v>
      </c>
      <c r="CP66" s="275">
        <v>999999</v>
      </c>
      <c r="CQ66" s="275">
        <v>999999</v>
      </c>
      <c r="CR66" s="275">
        <v>999999</v>
      </c>
      <c r="CS66" s="275">
        <v>999999</v>
      </c>
      <c r="CT66" s="275">
        <v>999999</v>
      </c>
      <c r="CU66" s="275">
        <v>999999</v>
      </c>
      <c r="CV66" s="275">
        <v>999999</v>
      </c>
      <c r="CW66" s="275">
        <v>999999</v>
      </c>
      <c r="CX66" s="275">
        <v>999999</v>
      </c>
      <c r="CY66" s="275">
        <v>999999</v>
      </c>
      <c r="CZ66" s="275">
        <v>999999</v>
      </c>
      <c r="DA66" s="275">
        <v>999999</v>
      </c>
      <c r="DB66" s="275">
        <v>999999</v>
      </c>
      <c r="DC66" s="275">
        <v>999999</v>
      </c>
      <c r="DD66" s="275">
        <v>999999</v>
      </c>
      <c r="DE66" s="275">
        <v>999999</v>
      </c>
      <c r="DF66" s="275">
        <v>999999</v>
      </c>
      <c r="DG66" s="275">
        <v>999999</v>
      </c>
      <c r="DH66" s="275">
        <v>999999</v>
      </c>
      <c r="DI66" s="275">
        <v>999999</v>
      </c>
      <c r="DJ66" s="275">
        <v>999999</v>
      </c>
      <c r="DK66" s="275">
        <v>999999</v>
      </c>
      <c r="DL66" s="275">
        <v>999999</v>
      </c>
      <c r="DM66" s="275">
        <v>999999</v>
      </c>
      <c r="DN66" s="275">
        <v>999999</v>
      </c>
      <c r="DO66" s="275">
        <v>999999</v>
      </c>
      <c r="DP66" s="275">
        <v>999999</v>
      </c>
      <c r="DQ66" s="275">
        <v>999999</v>
      </c>
      <c r="DR66" s="275">
        <v>999999</v>
      </c>
      <c r="DS66" s="275">
        <v>999999</v>
      </c>
      <c r="DT66" s="275">
        <v>999999</v>
      </c>
      <c r="DU66" s="275">
        <v>999999</v>
      </c>
      <c r="DV66" s="275">
        <v>999999</v>
      </c>
      <c r="DW66" s="275">
        <v>999999</v>
      </c>
      <c r="DX66" s="275">
        <v>999999</v>
      </c>
      <c r="DY66" s="275">
        <v>999999</v>
      </c>
      <c r="DZ66" s="275">
        <v>999999</v>
      </c>
      <c r="EA66" s="275">
        <v>999999</v>
      </c>
      <c r="EB66" s="275">
        <v>999999</v>
      </c>
      <c r="EC66" s="275">
        <v>999999</v>
      </c>
      <c r="ED66" s="275">
        <v>999999</v>
      </c>
      <c r="EE66" s="275">
        <v>999999</v>
      </c>
      <c r="EF66" s="275">
        <v>999999</v>
      </c>
      <c r="EG66" s="275">
        <v>999999</v>
      </c>
      <c r="EH66" s="275">
        <v>999999</v>
      </c>
      <c r="EI66" s="275">
        <v>999999</v>
      </c>
      <c r="EJ66" s="275">
        <v>999999</v>
      </c>
      <c r="EK66" s="275">
        <v>999999</v>
      </c>
      <c r="EL66" s="275">
        <v>999999</v>
      </c>
      <c r="EM66" s="275">
        <v>999999</v>
      </c>
      <c r="EN66" s="275">
        <v>999999</v>
      </c>
      <c r="EO66" s="275">
        <v>999999</v>
      </c>
      <c r="EP66" s="275">
        <v>999999</v>
      </c>
      <c r="EQ66" s="275">
        <v>999999</v>
      </c>
      <c r="ER66" s="275">
        <v>999999</v>
      </c>
      <c r="ES66" s="275">
        <v>999999</v>
      </c>
      <c r="ET66" s="275">
        <v>999999</v>
      </c>
      <c r="EU66" s="275">
        <v>999999</v>
      </c>
      <c r="EV66" s="275">
        <v>999999</v>
      </c>
      <c r="EW66" s="275">
        <v>999999</v>
      </c>
      <c r="EX66" s="275">
        <v>999999</v>
      </c>
      <c r="EY66" s="275">
        <v>999999</v>
      </c>
      <c r="EZ66" s="275">
        <v>999999</v>
      </c>
      <c r="FA66" s="275">
        <v>999999</v>
      </c>
      <c r="FB66" s="275">
        <v>999999</v>
      </c>
      <c r="FC66" s="275">
        <v>999999</v>
      </c>
      <c r="FD66" s="275">
        <v>999999</v>
      </c>
      <c r="FE66" s="275">
        <v>999999</v>
      </c>
      <c r="FF66" s="275">
        <v>999999</v>
      </c>
      <c r="FG66" s="275">
        <v>999999</v>
      </c>
      <c r="FH66" s="275">
        <v>999999</v>
      </c>
      <c r="FI66" s="275">
        <v>999999</v>
      </c>
      <c r="FJ66" s="275">
        <v>999999</v>
      </c>
      <c r="FK66" s="275">
        <v>999999</v>
      </c>
      <c r="FL66" s="275">
        <v>999999</v>
      </c>
      <c r="FM66" s="275">
        <v>999999</v>
      </c>
      <c r="FN66" s="275">
        <v>999999</v>
      </c>
      <c r="FO66" s="275">
        <v>999999</v>
      </c>
      <c r="FP66" s="275">
        <v>999999</v>
      </c>
      <c r="FQ66" s="275">
        <v>999999</v>
      </c>
      <c r="FR66" s="275">
        <v>999999</v>
      </c>
      <c r="FS66" s="275">
        <v>999999</v>
      </c>
      <c r="FT66" s="275">
        <v>999999</v>
      </c>
      <c r="FU66" s="275">
        <v>999999</v>
      </c>
      <c r="FV66" s="275">
        <v>999999</v>
      </c>
      <c r="FW66" s="275">
        <v>999999</v>
      </c>
      <c r="FX66" s="275">
        <v>999999</v>
      </c>
      <c r="FY66" s="275">
        <v>999999</v>
      </c>
      <c r="FZ66" s="275">
        <v>999999</v>
      </c>
      <c r="GA66" s="275">
        <v>999999</v>
      </c>
      <c r="GB66" s="275">
        <v>999999</v>
      </c>
      <c r="GC66" s="275">
        <v>999999</v>
      </c>
      <c r="GD66" s="275">
        <v>999999</v>
      </c>
      <c r="GE66" s="275">
        <v>999999</v>
      </c>
      <c r="GF66" s="275">
        <v>999999</v>
      </c>
      <c r="GG66" s="275">
        <v>999999</v>
      </c>
      <c r="GH66" s="275">
        <v>999999</v>
      </c>
      <c r="GI66" s="275">
        <v>999999</v>
      </c>
      <c r="GJ66" s="275">
        <v>999999</v>
      </c>
      <c r="GK66" s="275">
        <v>999999</v>
      </c>
      <c r="GL66" s="275">
        <v>999999</v>
      </c>
      <c r="GM66" s="275">
        <v>999999</v>
      </c>
      <c r="GN66" s="275">
        <v>999999</v>
      </c>
    </row>
    <row r="67" spans="1:196" ht="77" customHeight="1" x14ac:dyDescent="0.15">
      <c r="A67" s="211">
        <v>61</v>
      </c>
      <c r="B67" s="216" t="str" cm="1">
        <f t="array" aca="1" ref="B67" ca="1">IF(ISNUMBER(FIND(","&amp;A67&amp;",",INDIRECT("E"&amp;$B$2))),"yes","no")</f>
        <v>no</v>
      </c>
      <c r="C67" s="205">
        <f t="shared" ca="1" si="203"/>
        <v>999999</v>
      </c>
      <c r="D67" s="204"/>
      <c r="E67" s="206"/>
      <c r="F67" s="207"/>
      <c r="G67" s="208"/>
      <c r="H67" s="209"/>
      <c r="I67" s="210"/>
      <c r="J67" s="211"/>
      <c r="K67" s="212"/>
      <c r="L67" s="213"/>
      <c r="M67" s="213"/>
      <c r="N67" s="214"/>
      <c r="O67" s="223">
        <v>61</v>
      </c>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t="str">
        <f>'VRP Model'!BV67</f>
        <v>-</v>
      </c>
      <c r="BZ67" s="275">
        <v>999999</v>
      </c>
      <c r="CA67" s="275">
        <v>999999</v>
      </c>
      <c r="CB67" s="275">
        <v>999999</v>
      </c>
      <c r="CC67" s="275">
        <v>999999</v>
      </c>
      <c r="CD67" s="275">
        <v>999999</v>
      </c>
      <c r="CE67" s="275">
        <v>999999</v>
      </c>
      <c r="CF67" s="275">
        <v>999999</v>
      </c>
      <c r="CG67" s="275">
        <v>999999</v>
      </c>
      <c r="CH67" s="275">
        <v>999999</v>
      </c>
      <c r="CI67" s="275">
        <v>999999</v>
      </c>
      <c r="CJ67" s="275">
        <v>999999</v>
      </c>
      <c r="CK67" s="275">
        <v>999999</v>
      </c>
      <c r="CL67" s="275">
        <v>999999</v>
      </c>
      <c r="CM67" s="275">
        <v>999999</v>
      </c>
      <c r="CN67" s="275">
        <v>999999</v>
      </c>
      <c r="CO67" s="275">
        <v>999999</v>
      </c>
      <c r="CP67" s="275">
        <v>999999</v>
      </c>
      <c r="CQ67" s="275">
        <v>999999</v>
      </c>
      <c r="CR67" s="275">
        <v>999999</v>
      </c>
      <c r="CS67" s="275">
        <v>999999</v>
      </c>
      <c r="CT67" s="275">
        <v>999999</v>
      </c>
      <c r="CU67" s="275">
        <v>999999</v>
      </c>
      <c r="CV67" s="275">
        <v>999999</v>
      </c>
      <c r="CW67" s="275">
        <v>999999</v>
      </c>
      <c r="CX67" s="275">
        <v>999999</v>
      </c>
      <c r="CY67" s="275">
        <v>999999</v>
      </c>
      <c r="CZ67" s="275">
        <v>999999</v>
      </c>
      <c r="DA67" s="275">
        <v>999999</v>
      </c>
      <c r="DB67" s="275">
        <v>999999</v>
      </c>
      <c r="DC67" s="275">
        <v>999999</v>
      </c>
      <c r="DD67" s="275">
        <v>999999</v>
      </c>
      <c r="DE67" s="275">
        <v>999999</v>
      </c>
      <c r="DF67" s="275">
        <v>999999</v>
      </c>
      <c r="DG67" s="275">
        <v>999999</v>
      </c>
      <c r="DH67" s="275">
        <v>999999</v>
      </c>
      <c r="DI67" s="275">
        <v>999999</v>
      </c>
      <c r="DJ67" s="275">
        <v>999999</v>
      </c>
      <c r="DK67" s="275">
        <v>999999</v>
      </c>
      <c r="DL67" s="275">
        <v>999999</v>
      </c>
      <c r="DM67" s="275">
        <v>999999</v>
      </c>
      <c r="DN67" s="275">
        <v>999999</v>
      </c>
      <c r="DO67" s="275">
        <v>999999</v>
      </c>
      <c r="DP67" s="275">
        <v>999999</v>
      </c>
      <c r="DQ67" s="275">
        <v>999999</v>
      </c>
      <c r="DR67" s="275">
        <v>999999</v>
      </c>
      <c r="DS67" s="275">
        <v>999999</v>
      </c>
      <c r="DT67" s="275">
        <v>999999</v>
      </c>
      <c r="DU67" s="275">
        <v>999999</v>
      </c>
      <c r="DV67" s="275">
        <v>999999</v>
      </c>
      <c r="DW67" s="275">
        <v>999999</v>
      </c>
      <c r="DX67" s="275">
        <v>999999</v>
      </c>
      <c r="DY67" s="275">
        <v>999999</v>
      </c>
      <c r="DZ67" s="275">
        <v>999999</v>
      </c>
      <c r="EA67" s="275">
        <v>999999</v>
      </c>
      <c r="EB67" s="275">
        <v>999999</v>
      </c>
      <c r="EC67" s="275">
        <v>999999</v>
      </c>
      <c r="ED67" s="275">
        <v>999999</v>
      </c>
      <c r="EE67" s="275">
        <v>999999</v>
      </c>
      <c r="EF67" s="275">
        <v>999999</v>
      </c>
      <c r="EG67" s="275">
        <v>999999</v>
      </c>
      <c r="EH67" s="275">
        <v>999999</v>
      </c>
      <c r="EI67" s="275">
        <v>999999</v>
      </c>
      <c r="EJ67" s="275">
        <v>999999</v>
      </c>
      <c r="EK67" s="275">
        <v>999999</v>
      </c>
      <c r="EL67" s="275">
        <v>999999</v>
      </c>
      <c r="EM67" s="275">
        <v>999999</v>
      </c>
      <c r="EN67" s="275">
        <v>999999</v>
      </c>
      <c r="EO67" s="275">
        <v>999999</v>
      </c>
      <c r="EP67" s="275">
        <v>999999</v>
      </c>
      <c r="EQ67" s="275">
        <v>999999</v>
      </c>
      <c r="ER67" s="275">
        <v>999999</v>
      </c>
      <c r="ES67" s="275">
        <v>999999</v>
      </c>
      <c r="ET67" s="275">
        <v>999999</v>
      </c>
      <c r="EU67" s="275">
        <v>999999</v>
      </c>
      <c r="EV67" s="275">
        <v>999999</v>
      </c>
      <c r="EW67" s="275">
        <v>999999</v>
      </c>
      <c r="EX67" s="275">
        <v>999999</v>
      </c>
      <c r="EY67" s="275">
        <v>999999</v>
      </c>
      <c r="EZ67" s="275">
        <v>999999</v>
      </c>
      <c r="FA67" s="275">
        <v>999999</v>
      </c>
      <c r="FB67" s="275">
        <v>999999</v>
      </c>
      <c r="FC67" s="275">
        <v>999999</v>
      </c>
      <c r="FD67" s="275">
        <v>999999</v>
      </c>
      <c r="FE67" s="275">
        <v>999999</v>
      </c>
      <c r="FF67" s="275">
        <v>999999</v>
      </c>
      <c r="FG67" s="275">
        <v>999999</v>
      </c>
      <c r="FH67" s="275">
        <v>999999</v>
      </c>
      <c r="FI67" s="275">
        <v>999999</v>
      </c>
      <c r="FJ67" s="275">
        <v>999999</v>
      </c>
      <c r="FK67" s="275">
        <v>999999</v>
      </c>
      <c r="FL67" s="275">
        <v>999999</v>
      </c>
      <c r="FM67" s="275">
        <v>999999</v>
      </c>
      <c r="FN67" s="275">
        <v>999999</v>
      </c>
      <c r="FO67" s="275">
        <v>999999</v>
      </c>
      <c r="FP67" s="275">
        <v>999999</v>
      </c>
      <c r="FQ67" s="275">
        <v>999999</v>
      </c>
      <c r="FR67" s="275">
        <v>999999</v>
      </c>
      <c r="FS67" s="275">
        <v>999999</v>
      </c>
      <c r="FT67" s="275">
        <v>999999</v>
      </c>
      <c r="FU67" s="275">
        <v>999999</v>
      </c>
      <c r="FV67" s="275">
        <v>999999</v>
      </c>
      <c r="FW67" s="275">
        <v>999999</v>
      </c>
      <c r="FX67" s="275">
        <v>999999</v>
      </c>
      <c r="FY67" s="275">
        <v>999999</v>
      </c>
      <c r="FZ67" s="275">
        <v>999999</v>
      </c>
      <c r="GA67" s="275">
        <v>999999</v>
      </c>
      <c r="GB67" s="275">
        <v>999999</v>
      </c>
      <c r="GC67" s="275">
        <v>999999</v>
      </c>
      <c r="GD67" s="275">
        <v>999999</v>
      </c>
      <c r="GE67" s="275">
        <v>999999</v>
      </c>
      <c r="GF67" s="275">
        <v>999999</v>
      </c>
      <c r="GG67" s="275">
        <v>999999</v>
      </c>
      <c r="GH67" s="275">
        <v>999999</v>
      </c>
      <c r="GI67" s="275">
        <v>999999</v>
      </c>
      <c r="GJ67" s="275">
        <v>999999</v>
      </c>
      <c r="GK67" s="275">
        <v>999999</v>
      </c>
      <c r="GL67" s="275">
        <v>999999</v>
      </c>
      <c r="GM67" s="275">
        <v>999999</v>
      </c>
      <c r="GN67" s="275">
        <v>999999</v>
      </c>
    </row>
    <row r="68" spans="1:196" ht="91" customHeight="1" x14ac:dyDescent="0.15">
      <c r="A68" s="211">
        <v>62</v>
      </c>
      <c r="B68" s="216" t="str" cm="1">
        <f t="array" aca="1" ref="B68" ca="1">IF(ISNUMBER(FIND(","&amp;A68&amp;",",INDIRECT("E"&amp;$B$2))),"yes","no")</f>
        <v>no</v>
      </c>
      <c r="C68" s="205">
        <f t="shared" ca="1" si="203"/>
        <v>999999</v>
      </c>
      <c r="D68" s="204"/>
      <c r="E68" s="206"/>
      <c r="F68" s="207"/>
      <c r="G68" s="208"/>
      <c r="H68" s="209"/>
      <c r="I68" s="210"/>
      <c r="J68" s="211"/>
      <c r="K68" s="212"/>
      <c r="L68" s="213"/>
      <c r="M68" s="213"/>
      <c r="N68" s="214"/>
      <c r="O68" s="223">
        <v>62</v>
      </c>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t="str">
        <f>'VRP Model'!BW68</f>
        <v>-</v>
      </c>
      <c r="CA68" s="275">
        <v>999999</v>
      </c>
      <c r="CB68" s="275">
        <v>999999</v>
      </c>
      <c r="CC68" s="275">
        <v>999999</v>
      </c>
      <c r="CD68" s="275">
        <v>999999</v>
      </c>
      <c r="CE68" s="275">
        <v>999999</v>
      </c>
      <c r="CF68" s="275">
        <v>999999</v>
      </c>
      <c r="CG68" s="275">
        <v>999999</v>
      </c>
      <c r="CH68" s="275">
        <v>999999</v>
      </c>
      <c r="CI68" s="275">
        <v>999999</v>
      </c>
      <c r="CJ68" s="275">
        <v>999999</v>
      </c>
      <c r="CK68" s="275">
        <v>999999</v>
      </c>
      <c r="CL68" s="275">
        <v>999999</v>
      </c>
      <c r="CM68" s="275">
        <v>999999</v>
      </c>
      <c r="CN68" s="275">
        <v>999999</v>
      </c>
      <c r="CO68" s="275">
        <v>999999</v>
      </c>
      <c r="CP68" s="275">
        <v>999999</v>
      </c>
      <c r="CQ68" s="275">
        <v>999999</v>
      </c>
      <c r="CR68" s="275">
        <v>999999</v>
      </c>
      <c r="CS68" s="275">
        <v>999999</v>
      </c>
      <c r="CT68" s="275">
        <v>999999</v>
      </c>
      <c r="CU68" s="275">
        <v>999999</v>
      </c>
      <c r="CV68" s="275">
        <v>999999</v>
      </c>
      <c r="CW68" s="275">
        <v>999999</v>
      </c>
      <c r="CX68" s="275">
        <v>999999</v>
      </c>
      <c r="CY68" s="275">
        <v>999999</v>
      </c>
      <c r="CZ68" s="275">
        <v>999999</v>
      </c>
      <c r="DA68" s="275">
        <v>999999</v>
      </c>
      <c r="DB68" s="275">
        <v>999999</v>
      </c>
      <c r="DC68" s="275">
        <v>999999</v>
      </c>
      <c r="DD68" s="275">
        <v>999999</v>
      </c>
      <c r="DE68" s="275">
        <v>999999</v>
      </c>
      <c r="DF68" s="275">
        <v>999999</v>
      </c>
      <c r="DG68" s="275">
        <v>999999</v>
      </c>
      <c r="DH68" s="275">
        <v>999999</v>
      </c>
      <c r="DI68" s="275">
        <v>999999</v>
      </c>
      <c r="DJ68" s="275">
        <v>999999</v>
      </c>
      <c r="DK68" s="275">
        <v>999999</v>
      </c>
      <c r="DL68" s="275">
        <v>999999</v>
      </c>
      <c r="DM68" s="275">
        <v>999999</v>
      </c>
      <c r="DN68" s="275">
        <v>999999</v>
      </c>
      <c r="DO68" s="275">
        <v>999999</v>
      </c>
      <c r="DP68" s="275">
        <v>999999</v>
      </c>
      <c r="DQ68" s="275">
        <v>999999</v>
      </c>
      <c r="DR68" s="275">
        <v>999999</v>
      </c>
      <c r="DS68" s="275">
        <v>999999</v>
      </c>
      <c r="DT68" s="275">
        <v>999999</v>
      </c>
      <c r="DU68" s="275">
        <v>999999</v>
      </c>
      <c r="DV68" s="275">
        <v>999999</v>
      </c>
      <c r="DW68" s="275">
        <v>999999</v>
      </c>
      <c r="DX68" s="275">
        <v>999999</v>
      </c>
      <c r="DY68" s="275">
        <v>999999</v>
      </c>
      <c r="DZ68" s="275">
        <v>999999</v>
      </c>
      <c r="EA68" s="275">
        <v>999999</v>
      </c>
      <c r="EB68" s="275">
        <v>999999</v>
      </c>
      <c r="EC68" s="275">
        <v>999999</v>
      </c>
      <c r="ED68" s="275">
        <v>999999</v>
      </c>
      <c r="EE68" s="275">
        <v>999999</v>
      </c>
      <c r="EF68" s="275">
        <v>999999</v>
      </c>
      <c r="EG68" s="275">
        <v>999999</v>
      </c>
      <c r="EH68" s="275">
        <v>999999</v>
      </c>
      <c r="EI68" s="275">
        <v>999999</v>
      </c>
      <c r="EJ68" s="275">
        <v>999999</v>
      </c>
      <c r="EK68" s="275">
        <v>999999</v>
      </c>
      <c r="EL68" s="275">
        <v>999999</v>
      </c>
      <c r="EM68" s="275">
        <v>999999</v>
      </c>
      <c r="EN68" s="275">
        <v>999999</v>
      </c>
      <c r="EO68" s="275">
        <v>999999</v>
      </c>
      <c r="EP68" s="275">
        <v>999999</v>
      </c>
      <c r="EQ68" s="275">
        <v>999999</v>
      </c>
      <c r="ER68" s="275">
        <v>999999</v>
      </c>
      <c r="ES68" s="275">
        <v>999999</v>
      </c>
      <c r="ET68" s="275">
        <v>999999</v>
      </c>
      <c r="EU68" s="275">
        <v>999999</v>
      </c>
      <c r="EV68" s="275">
        <v>999999</v>
      </c>
      <c r="EW68" s="275">
        <v>999999</v>
      </c>
      <c r="EX68" s="275">
        <v>999999</v>
      </c>
      <c r="EY68" s="275">
        <v>999999</v>
      </c>
      <c r="EZ68" s="275">
        <v>999999</v>
      </c>
      <c r="FA68" s="275">
        <v>999999</v>
      </c>
      <c r="FB68" s="275">
        <v>999999</v>
      </c>
      <c r="FC68" s="275">
        <v>999999</v>
      </c>
      <c r="FD68" s="275">
        <v>999999</v>
      </c>
      <c r="FE68" s="275">
        <v>999999</v>
      </c>
      <c r="FF68" s="275">
        <v>999999</v>
      </c>
      <c r="FG68" s="275">
        <v>999999</v>
      </c>
      <c r="FH68" s="275">
        <v>999999</v>
      </c>
      <c r="FI68" s="275">
        <v>999999</v>
      </c>
      <c r="FJ68" s="275">
        <v>999999</v>
      </c>
      <c r="FK68" s="275">
        <v>999999</v>
      </c>
      <c r="FL68" s="275">
        <v>999999</v>
      </c>
      <c r="FM68" s="275">
        <v>999999</v>
      </c>
      <c r="FN68" s="275">
        <v>999999</v>
      </c>
      <c r="FO68" s="275">
        <v>999999</v>
      </c>
      <c r="FP68" s="275">
        <v>999999</v>
      </c>
      <c r="FQ68" s="275">
        <v>999999</v>
      </c>
      <c r="FR68" s="275">
        <v>999999</v>
      </c>
      <c r="FS68" s="275">
        <v>999999</v>
      </c>
      <c r="FT68" s="275">
        <v>999999</v>
      </c>
      <c r="FU68" s="275">
        <v>999999</v>
      </c>
      <c r="FV68" s="275">
        <v>999999</v>
      </c>
      <c r="FW68" s="275">
        <v>999999</v>
      </c>
      <c r="FX68" s="275">
        <v>999999</v>
      </c>
      <c r="FY68" s="275">
        <v>999999</v>
      </c>
      <c r="FZ68" s="275">
        <v>999999</v>
      </c>
      <c r="GA68" s="275">
        <v>999999</v>
      </c>
      <c r="GB68" s="275">
        <v>999999</v>
      </c>
      <c r="GC68" s="275">
        <v>999999</v>
      </c>
      <c r="GD68" s="275">
        <v>999999</v>
      </c>
      <c r="GE68" s="275">
        <v>999999</v>
      </c>
      <c r="GF68" s="275">
        <v>999999</v>
      </c>
      <c r="GG68" s="275">
        <v>999999</v>
      </c>
      <c r="GH68" s="275">
        <v>999999</v>
      </c>
      <c r="GI68" s="275">
        <v>999999</v>
      </c>
      <c r="GJ68" s="275">
        <v>999999</v>
      </c>
      <c r="GK68" s="275">
        <v>999999</v>
      </c>
      <c r="GL68" s="275">
        <v>999999</v>
      </c>
      <c r="GM68" s="275">
        <v>999999</v>
      </c>
      <c r="GN68" s="275">
        <v>999999</v>
      </c>
    </row>
    <row r="69" spans="1:196" ht="106" customHeight="1" x14ac:dyDescent="0.15">
      <c r="A69" s="211">
        <v>63</v>
      </c>
      <c r="B69" s="216" t="str" cm="1">
        <f t="array" aca="1" ref="B69" ca="1">IF(ISNUMBER(FIND(","&amp;A69&amp;",",INDIRECT("E"&amp;$B$2))),"yes","no")</f>
        <v>no</v>
      </c>
      <c r="C69" s="205">
        <f t="shared" ca="1" si="203"/>
        <v>999999</v>
      </c>
      <c r="D69" s="204"/>
      <c r="E69" s="206"/>
      <c r="F69" s="207"/>
      <c r="G69" s="208"/>
      <c r="H69" s="209"/>
      <c r="I69" s="210"/>
      <c r="J69" s="211"/>
      <c r="K69" s="212"/>
      <c r="L69" s="213"/>
      <c r="M69" s="213"/>
      <c r="N69" s="214"/>
      <c r="O69" s="223">
        <v>63</v>
      </c>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t="str">
        <f>'VRP Model'!BX69</f>
        <v>-</v>
      </c>
      <c r="CB69" s="275">
        <v>999999</v>
      </c>
      <c r="CC69" s="275">
        <v>999999</v>
      </c>
      <c r="CD69" s="275">
        <v>999999</v>
      </c>
      <c r="CE69" s="275">
        <v>999999</v>
      </c>
      <c r="CF69" s="275">
        <v>999999</v>
      </c>
      <c r="CG69" s="275">
        <v>999999</v>
      </c>
      <c r="CH69" s="275">
        <v>999999</v>
      </c>
      <c r="CI69" s="275">
        <v>999999</v>
      </c>
      <c r="CJ69" s="275">
        <v>999999</v>
      </c>
      <c r="CK69" s="275">
        <v>999999</v>
      </c>
      <c r="CL69" s="275">
        <v>999999</v>
      </c>
      <c r="CM69" s="275">
        <v>999999</v>
      </c>
      <c r="CN69" s="275">
        <v>999999</v>
      </c>
      <c r="CO69" s="275">
        <v>999999</v>
      </c>
      <c r="CP69" s="275">
        <v>999999</v>
      </c>
      <c r="CQ69" s="275">
        <v>999999</v>
      </c>
      <c r="CR69" s="275">
        <v>999999</v>
      </c>
      <c r="CS69" s="275">
        <v>999999</v>
      </c>
      <c r="CT69" s="275">
        <v>999999</v>
      </c>
      <c r="CU69" s="275">
        <v>999999</v>
      </c>
      <c r="CV69" s="275">
        <v>999999</v>
      </c>
      <c r="CW69" s="275">
        <v>999999</v>
      </c>
      <c r="CX69" s="275">
        <v>999999</v>
      </c>
      <c r="CY69" s="275">
        <v>999999</v>
      </c>
      <c r="CZ69" s="275">
        <v>999999</v>
      </c>
      <c r="DA69" s="275">
        <v>999999</v>
      </c>
      <c r="DB69" s="275">
        <v>999999</v>
      </c>
      <c r="DC69" s="275">
        <v>999999</v>
      </c>
      <c r="DD69" s="275">
        <v>999999</v>
      </c>
      <c r="DE69" s="275">
        <v>999999</v>
      </c>
      <c r="DF69" s="275">
        <v>999999</v>
      </c>
      <c r="DG69" s="275">
        <v>999999</v>
      </c>
      <c r="DH69" s="275">
        <v>999999</v>
      </c>
      <c r="DI69" s="275">
        <v>999999</v>
      </c>
      <c r="DJ69" s="275">
        <v>999999</v>
      </c>
      <c r="DK69" s="275">
        <v>999999</v>
      </c>
      <c r="DL69" s="275">
        <v>999999</v>
      </c>
      <c r="DM69" s="275">
        <v>999999</v>
      </c>
      <c r="DN69" s="275">
        <v>999999</v>
      </c>
      <c r="DO69" s="275">
        <v>999999</v>
      </c>
      <c r="DP69" s="275">
        <v>999999</v>
      </c>
      <c r="DQ69" s="275">
        <v>999999</v>
      </c>
      <c r="DR69" s="275">
        <v>999999</v>
      </c>
      <c r="DS69" s="275">
        <v>999999</v>
      </c>
      <c r="DT69" s="275">
        <v>999999</v>
      </c>
      <c r="DU69" s="275">
        <v>999999</v>
      </c>
      <c r="DV69" s="275">
        <v>999999</v>
      </c>
      <c r="DW69" s="275">
        <v>999999</v>
      </c>
      <c r="DX69" s="275">
        <v>999999</v>
      </c>
      <c r="DY69" s="275">
        <v>999999</v>
      </c>
      <c r="DZ69" s="275">
        <v>999999</v>
      </c>
      <c r="EA69" s="275">
        <v>999999</v>
      </c>
      <c r="EB69" s="275">
        <v>999999</v>
      </c>
      <c r="EC69" s="275">
        <v>999999</v>
      </c>
      <c r="ED69" s="275">
        <v>999999</v>
      </c>
      <c r="EE69" s="275">
        <v>999999</v>
      </c>
      <c r="EF69" s="275">
        <v>999999</v>
      </c>
      <c r="EG69" s="275">
        <v>999999</v>
      </c>
      <c r="EH69" s="275">
        <v>999999</v>
      </c>
      <c r="EI69" s="275">
        <v>999999</v>
      </c>
      <c r="EJ69" s="275">
        <v>999999</v>
      </c>
      <c r="EK69" s="275">
        <v>999999</v>
      </c>
      <c r="EL69" s="275">
        <v>999999</v>
      </c>
      <c r="EM69" s="275">
        <v>999999</v>
      </c>
      <c r="EN69" s="275">
        <v>999999</v>
      </c>
      <c r="EO69" s="275">
        <v>999999</v>
      </c>
      <c r="EP69" s="275">
        <v>999999</v>
      </c>
      <c r="EQ69" s="275">
        <v>999999</v>
      </c>
      <c r="ER69" s="275">
        <v>999999</v>
      </c>
      <c r="ES69" s="275">
        <v>999999</v>
      </c>
      <c r="ET69" s="275">
        <v>999999</v>
      </c>
      <c r="EU69" s="275">
        <v>999999</v>
      </c>
      <c r="EV69" s="275">
        <v>999999</v>
      </c>
      <c r="EW69" s="275">
        <v>999999</v>
      </c>
      <c r="EX69" s="275">
        <v>999999</v>
      </c>
      <c r="EY69" s="275">
        <v>999999</v>
      </c>
      <c r="EZ69" s="275">
        <v>999999</v>
      </c>
      <c r="FA69" s="275">
        <v>999999</v>
      </c>
      <c r="FB69" s="275">
        <v>999999</v>
      </c>
      <c r="FC69" s="275">
        <v>999999</v>
      </c>
      <c r="FD69" s="275">
        <v>999999</v>
      </c>
      <c r="FE69" s="275">
        <v>999999</v>
      </c>
      <c r="FF69" s="275">
        <v>999999</v>
      </c>
      <c r="FG69" s="275">
        <v>999999</v>
      </c>
      <c r="FH69" s="275">
        <v>999999</v>
      </c>
      <c r="FI69" s="275">
        <v>999999</v>
      </c>
      <c r="FJ69" s="275">
        <v>999999</v>
      </c>
      <c r="FK69" s="275">
        <v>999999</v>
      </c>
      <c r="FL69" s="275">
        <v>999999</v>
      </c>
      <c r="FM69" s="275">
        <v>999999</v>
      </c>
      <c r="FN69" s="275">
        <v>999999</v>
      </c>
      <c r="FO69" s="275">
        <v>999999</v>
      </c>
      <c r="FP69" s="275">
        <v>999999</v>
      </c>
      <c r="FQ69" s="275">
        <v>999999</v>
      </c>
      <c r="FR69" s="275">
        <v>999999</v>
      </c>
      <c r="FS69" s="275">
        <v>999999</v>
      </c>
      <c r="FT69" s="275">
        <v>999999</v>
      </c>
      <c r="FU69" s="275">
        <v>999999</v>
      </c>
      <c r="FV69" s="275">
        <v>999999</v>
      </c>
      <c r="FW69" s="275">
        <v>999999</v>
      </c>
      <c r="FX69" s="275">
        <v>999999</v>
      </c>
      <c r="FY69" s="275">
        <v>999999</v>
      </c>
      <c r="FZ69" s="275">
        <v>999999</v>
      </c>
      <c r="GA69" s="275">
        <v>999999</v>
      </c>
      <c r="GB69" s="275">
        <v>999999</v>
      </c>
      <c r="GC69" s="275">
        <v>999999</v>
      </c>
      <c r="GD69" s="275">
        <v>999999</v>
      </c>
      <c r="GE69" s="275">
        <v>999999</v>
      </c>
      <c r="GF69" s="275">
        <v>999999</v>
      </c>
      <c r="GG69" s="275">
        <v>999999</v>
      </c>
      <c r="GH69" s="275">
        <v>999999</v>
      </c>
      <c r="GI69" s="275">
        <v>999999</v>
      </c>
      <c r="GJ69" s="275">
        <v>999999</v>
      </c>
      <c r="GK69" s="275">
        <v>999999</v>
      </c>
      <c r="GL69" s="275">
        <v>999999</v>
      </c>
      <c r="GM69" s="275">
        <v>999999</v>
      </c>
      <c r="GN69" s="275">
        <v>999999</v>
      </c>
    </row>
    <row r="70" spans="1:196" ht="101" customHeight="1" x14ac:dyDescent="0.15">
      <c r="A70" s="211">
        <v>64</v>
      </c>
      <c r="B70" s="216" t="str" cm="1">
        <f t="array" aca="1" ref="B70" ca="1">IF(ISNUMBER(FIND(","&amp;A70&amp;",",INDIRECT("E"&amp;$B$2))),"yes","no")</f>
        <v>no</v>
      </c>
      <c r="C70" s="205">
        <f t="shared" ca="1" si="203"/>
        <v>999999</v>
      </c>
      <c r="D70" s="204"/>
      <c r="E70" s="206"/>
      <c r="F70" s="207"/>
      <c r="G70" s="208"/>
      <c r="H70" s="209"/>
      <c r="I70" s="210"/>
      <c r="J70" s="211"/>
      <c r="K70" s="212"/>
      <c r="L70" s="213"/>
      <c r="M70" s="213"/>
      <c r="N70" s="214"/>
      <c r="O70" s="223">
        <v>64</v>
      </c>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t="str">
        <f>'VRP Model'!BY70</f>
        <v>-</v>
      </c>
      <c r="CC70" s="275">
        <v>999999</v>
      </c>
      <c r="CD70" s="275">
        <v>999999</v>
      </c>
      <c r="CE70" s="275">
        <v>999999</v>
      </c>
      <c r="CF70" s="275">
        <v>999999</v>
      </c>
      <c r="CG70" s="275">
        <v>999999</v>
      </c>
      <c r="CH70" s="275">
        <v>999999</v>
      </c>
      <c r="CI70" s="275">
        <v>999999</v>
      </c>
      <c r="CJ70" s="275">
        <v>999999</v>
      </c>
      <c r="CK70" s="275">
        <v>999999</v>
      </c>
      <c r="CL70" s="275">
        <v>999999</v>
      </c>
      <c r="CM70" s="275">
        <v>999999</v>
      </c>
      <c r="CN70" s="275">
        <v>999999</v>
      </c>
      <c r="CO70" s="275">
        <v>999999</v>
      </c>
      <c r="CP70" s="275">
        <v>999999</v>
      </c>
      <c r="CQ70" s="275">
        <v>999999</v>
      </c>
      <c r="CR70" s="275">
        <v>999999</v>
      </c>
      <c r="CS70" s="275">
        <v>999999</v>
      </c>
      <c r="CT70" s="275">
        <v>999999</v>
      </c>
      <c r="CU70" s="275">
        <v>999999</v>
      </c>
      <c r="CV70" s="275">
        <v>999999</v>
      </c>
      <c r="CW70" s="275">
        <v>999999</v>
      </c>
      <c r="CX70" s="275">
        <v>999999</v>
      </c>
      <c r="CY70" s="275">
        <v>999999</v>
      </c>
      <c r="CZ70" s="275">
        <v>999999</v>
      </c>
      <c r="DA70" s="275">
        <v>999999</v>
      </c>
      <c r="DB70" s="275">
        <v>999999</v>
      </c>
      <c r="DC70" s="275">
        <v>999999</v>
      </c>
      <c r="DD70" s="275">
        <v>999999</v>
      </c>
      <c r="DE70" s="275">
        <v>999999</v>
      </c>
      <c r="DF70" s="275">
        <v>999999</v>
      </c>
      <c r="DG70" s="275">
        <v>999999</v>
      </c>
      <c r="DH70" s="275">
        <v>999999</v>
      </c>
      <c r="DI70" s="275">
        <v>999999</v>
      </c>
      <c r="DJ70" s="275">
        <v>999999</v>
      </c>
      <c r="DK70" s="275">
        <v>999999</v>
      </c>
      <c r="DL70" s="275">
        <v>999999</v>
      </c>
      <c r="DM70" s="275">
        <v>999999</v>
      </c>
      <c r="DN70" s="275">
        <v>999999</v>
      </c>
      <c r="DO70" s="275">
        <v>999999</v>
      </c>
      <c r="DP70" s="275">
        <v>999999</v>
      </c>
      <c r="DQ70" s="275">
        <v>999999</v>
      </c>
      <c r="DR70" s="275">
        <v>999999</v>
      </c>
      <c r="DS70" s="275">
        <v>999999</v>
      </c>
      <c r="DT70" s="275">
        <v>999999</v>
      </c>
      <c r="DU70" s="275">
        <v>999999</v>
      </c>
      <c r="DV70" s="275">
        <v>999999</v>
      </c>
      <c r="DW70" s="275">
        <v>999999</v>
      </c>
      <c r="DX70" s="275">
        <v>999999</v>
      </c>
      <c r="DY70" s="275">
        <v>999999</v>
      </c>
      <c r="DZ70" s="275">
        <v>999999</v>
      </c>
      <c r="EA70" s="275">
        <v>999999</v>
      </c>
      <c r="EB70" s="275">
        <v>999999</v>
      </c>
      <c r="EC70" s="275">
        <v>999999</v>
      </c>
      <c r="ED70" s="275">
        <v>999999</v>
      </c>
      <c r="EE70" s="275">
        <v>999999</v>
      </c>
      <c r="EF70" s="275">
        <v>999999</v>
      </c>
      <c r="EG70" s="275">
        <v>999999</v>
      </c>
      <c r="EH70" s="275">
        <v>999999</v>
      </c>
      <c r="EI70" s="275">
        <v>999999</v>
      </c>
      <c r="EJ70" s="275">
        <v>999999</v>
      </c>
      <c r="EK70" s="275">
        <v>999999</v>
      </c>
      <c r="EL70" s="275">
        <v>999999</v>
      </c>
      <c r="EM70" s="275">
        <v>999999</v>
      </c>
      <c r="EN70" s="275">
        <v>999999</v>
      </c>
      <c r="EO70" s="275">
        <v>999999</v>
      </c>
      <c r="EP70" s="275">
        <v>999999</v>
      </c>
      <c r="EQ70" s="275">
        <v>999999</v>
      </c>
      <c r="ER70" s="275">
        <v>999999</v>
      </c>
      <c r="ES70" s="275">
        <v>999999</v>
      </c>
      <c r="ET70" s="275">
        <v>999999</v>
      </c>
      <c r="EU70" s="275">
        <v>999999</v>
      </c>
      <c r="EV70" s="275">
        <v>999999</v>
      </c>
      <c r="EW70" s="275">
        <v>999999</v>
      </c>
      <c r="EX70" s="275">
        <v>999999</v>
      </c>
      <c r="EY70" s="275">
        <v>999999</v>
      </c>
      <c r="EZ70" s="275">
        <v>999999</v>
      </c>
      <c r="FA70" s="275">
        <v>999999</v>
      </c>
      <c r="FB70" s="275">
        <v>999999</v>
      </c>
      <c r="FC70" s="275">
        <v>999999</v>
      </c>
      <c r="FD70" s="275">
        <v>999999</v>
      </c>
      <c r="FE70" s="275">
        <v>999999</v>
      </c>
      <c r="FF70" s="275">
        <v>999999</v>
      </c>
      <c r="FG70" s="275">
        <v>999999</v>
      </c>
      <c r="FH70" s="275">
        <v>999999</v>
      </c>
      <c r="FI70" s="275">
        <v>999999</v>
      </c>
      <c r="FJ70" s="275">
        <v>999999</v>
      </c>
      <c r="FK70" s="275">
        <v>999999</v>
      </c>
      <c r="FL70" s="275">
        <v>999999</v>
      </c>
      <c r="FM70" s="275">
        <v>999999</v>
      </c>
      <c r="FN70" s="275">
        <v>999999</v>
      </c>
      <c r="FO70" s="275">
        <v>999999</v>
      </c>
      <c r="FP70" s="275">
        <v>999999</v>
      </c>
      <c r="FQ70" s="275">
        <v>999999</v>
      </c>
      <c r="FR70" s="275">
        <v>999999</v>
      </c>
      <c r="FS70" s="275">
        <v>999999</v>
      </c>
      <c r="FT70" s="275">
        <v>999999</v>
      </c>
      <c r="FU70" s="275">
        <v>999999</v>
      </c>
      <c r="FV70" s="275">
        <v>999999</v>
      </c>
      <c r="FW70" s="275">
        <v>999999</v>
      </c>
      <c r="FX70" s="275">
        <v>999999</v>
      </c>
      <c r="FY70" s="275">
        <v>999999</v>
      </c>
      <c r="FZ70" s="275">
        <v>999999</v>
      </c>
      <c r="GA70" s="275">
        <v>999999</v>
      </c>
      <c r="GB70" s="275">
        <v>999999</v>
      </c>
      <c r="GC70" s="275">
        <v>999999</v>
      </c>
      <c r="GD70" s="275">
        <v>999999</v>
      </c>
      <c r="GE70" s="275">
        <v>999999</v>
      </c>
      <c r="GF70" s="275">
        <v>999999</v>
      </c>
      <c r="GG70" s="275">
        <v>999999</v>
      </c>
      <c r="GH70" s="275">
        <v>999999</v>
      </c>
      <c r="GI70" s="275">
        <v>999999</v>
      </c>
      <c r="GJ70" s="275">
        <v>999999</v>
      </c>
      <c r="GK70" s="275">
        <v>999999</v>
      </c>
      <c r="GL70" s="275">
        <v>999999</v>
      </c>
      <c r="GM70" s="275">
        <v>999999</v>
      </c>
      <c r="GN70" s="275">
        <v>999999</v>
      </c>
    </row>
    <row r="71" spans="1:196" ht="159" customHeight="1" x14ac:dyDescent="0.15">
      <c r="A71" s="211">
        <v>65</v>
      </c>
      <c r="B71" s="216" t="str" cm="1">
        <f t="array" aca="1" ref="B71" ca="1">IF(ISNUMBER(FIND(","&amp;A71&amp;",",INDIRECT("E"&amp;$B$2))),"yes","no")</f>
        <v>no</v>
      </c>
      <c r="C71" s="205">
        <f t="shared" ca="1" si="203"/>
        <v>999999</v>
      </c>
      <c r="D71" s="204"/>
      <c r="E71" s="206"/>
      <c r="F71" s="207"/>
      <c r="G71" s="208"/>
      <c r="H71" s="209"/>
      <c r="I71" s="210"/>
      <c r="J71" s="211"/>
      <c r="K71" s="212"/>
      <c r="L71" s="213"/>
      <c r="M71" s="213"/>
      <c r="N71" s="214"/>
      <c r="O71" s="223">
        <v>65</v>
      </c>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t="str">
        <f>'VRP Model'!BZ71</f>
        <v>-</v>
      </c>
      <c r="CD71" s="275">
        <v>999999</v>
      </c>
      <c r="CE71" s="275">
        <v>999999</v>
      </c>
      <c r="CF71" s="275">
        <v>999999</v>
      </c>
      <c r="CG71" s="275">
        <v>999999</v>
      </c>
      <c r="CH71" s="275">
        <v>999999</v>
      </c>
      <c r="CI71" s="275">
        <v>999999</v>
      </c>
      <c r="CJ71" s="275">
        <v>999999</v>
      </c>
      <c r="CK71" s="275">
        <v>999999</v>
      </c>
      <c r="CL71" s="275">
        <v>999999</v>
      </c>
      <c r="CM71" s="275">
        <v>999999</v>
      </c>
      <c r="CN71" s="275">
        <v>999999</v>
      </c>
      <c r="CO71" s="275">
        <v>999999</v>
      </c>
      <c r="CP71" s="275">
        <v>999999</v>
      </c>
      <c r="CQ71" s="275">
        <v>999999</v>
      </c>
      <c r="CR71" s="275">
        <v>999999</v>
      </c>
      <c r="CS71" s="275">
        <v>999999</v>
      </c>
      <c r="CT71" s="275">
        <v>999999</v>
      </c>
      <c r="CU71" s="275">
        <v>999999</v>
      </c>
      <c r="CV71" s="275">
        <v>999999</v>
      </c>
      <c r="CW71" s="275">
        <v>999999</v>
      </c>
      <c r="CX71" s="275">
        <v>999999</v>
      </c>
      <c r="CY71" s="275">
        <v>999999</v>
      </c>
      <c r="CZ71" s="275">
        <v>999999</v>
      </c>
      <c r="DA71" s="275">
        <v>999999</v>
      </c>
      <c r="DB71" s="275">
        <v>999999</v>
      </c>
      <c r="DC71" s="275">
        <v>999999</v>
      </c>
      <c r="DD71" s="275">
        <v>999999</v>
      </c>
      <c r="DE71" s="275">
        <v>999999</v>
      </c>
      <c r="DF71" s="275">
        <v>999999</v>
      </c>
      <c r="DG71" s="275">
        <v>999999</v>
      </c>
      <c r="DH71" s="275">
        <v>999999</v>
      </c>
      <c r="DI71" s="275">
        <v>999999</v>
      </c>
      <c r="DJ71" s="275">
        <v>999999</v>
      </c>
      <c r="DK71" s="275">
        <v>999999</v>
      </c>
      <c r="DL71" s="275">
        <v>999999</v>
      </c>
      <c r="DM71" s="275">
        <v>999999</v>
      </c>
      <c r="DN71" s="275">
        <v>999999</v>
      </c>
      <c r="DO71" s="275">
        <v>999999</v>
      </c>
      <c r="DP71" s="275">
        <v>999999</v>
      </c>
      <c r="DQ71" s="275">
        <v>999999</v>
      </c>
      <c r="DR71" s="275">
        <v>999999</v>
      </c>
      <c r="DS71" s="275">
        <v>999999</v>
      </c>
      <c r="DT71" s="275">
        <v>999999</v>
      </c>
      <c r="DU71" s="275">
        <v>999999</v>
      </c>
      <c r="DV71" s="275">
        <v>999999</v>
      </c>
      <c r="DW71" s="275">
        <v>999999</v>
      </c>
      <c r="DX71" s="275">
        <v>999999</v>
      </c>
      <c r="DY71" s="275">
        <v>999999</v>
      </c>
      <c r="DZ71" s="275">
        <v>999999</v>
      </c>
      <c r="EA71" s="275">
        <v>999999</v>
      </c>
      <c r="EB71" s="275">
        <v>999999</v>
      </c>
      <c r="EC71" s="275">
        <v>999999</v>
      </c>
      <c r="ED71" s="275">
        <v>999999</v>
      </c>
      <c r="EE71" s="275">
        <v>999999</v>
      </c>
      <c r="EF71" s="275">
        <v>999999</v>
      </c>
      <c r="EG71" s="275">
        <v>999999</v>
      </c>
      <c r="EH71" s="275">
        <v>999999</v>
      </c>
      <c r="EI71" s="275">
        <v>999999</v>
      </c>
      <c r="EJ71" s="275">
        <v>999999</v>
      </c>
      <c r="EK71" s="275">
        <v>999999</v>
      </c>
      <c r="EL71" s="275">
        <v>999999</v>
      </c>
      <c r="EM71" s="275">
        <v>999999</v>
      </c>
      <c r="EN71" s="275">
        <v>999999</v>
      </c>
      <c r="EO71" s="275">
        <v>999999</v>
      </c>
      <c r="EP71" s="275">
        <v>999999</v>
      </c>
      <c r="EQ71" s="275">
        <v>999999</v>
      </c>
      <c r="ER71" s="275">
        <v>999999</v>
      </c>
      <c r="ES71" s="275">
        <v>999999</v>
      </c>
      <c r="ET71" s="275">
        <v>999999</v>
      </c>
      <c r="EU71" s="275">
        <v>999999</v>
      </c>
      <c r="EV71" s="275">
        <v>999999</v>
      </c>
      <c r="EW71" s="275">
        <v>999999</v>
      </c>
      <c r="EX71" s="275">
        <v>999999</v>
      </c>
      <c r="EY71" s="275">
        <v>999999</v>
      </c>
      <c r="EZ71" s="275">
        <v>999999</v>
      </c>
      <c r="FA71" s="275">
        <v>999999</v>
      </c>
      <c r="FB71" s="275">
        <v>999999</v>
      </c>
      <c r="FC71" s="275">
        <v>999999</v>
      </c>
      <c r="FD71" s="275">
        <v>999999</v>
      </c>
      <c r="FE71" s="275">
        <v>999999</v>
      </c>
      <c r="FF71" s="275">
        <v>999999</v>
      </c>
      <c r="FG71" s="275">
        <v>999999</v>
      </c>
      <c r="FH71" s="275">
        <v>999999</v>
      </c>
      <c r="FI71" s="275">
        <v>999999</v>
      </c>
      <c r="FJ71" s="275">
        <v>999999</v>
      </c>
      <c r="FK71" s="275">
        <v>999999</v>
      </c>
      <c r="FL71" s="275">
        <v>999999</v>
      </c>
      <c r="FM71" s="275">
        <v>999999</v>
      </c>
      <c r="FN71" s="275">
        <v>999999</v>
      </c>
      <c r="FO71" s="275">
        <v>999999</v>
      </c>
      <c r="FP71" s="275">
        <v>999999</v>
      </c>
      <c r="FQ71" s="275">
        <v>999999</v>
      </c>
      <c r="FR71" s="275">
        <v>999999</v>
      </c>
      <c r="FS71" s="275">
        <v>999999</v>
      </c>
      <c r="FT71" s="275">
        <v>999999</v>
      </c>
      <c r="FU71" s="275">
        <v>999999</v>
      </c>
      <c r="FV71" s="275">
        <v>999999</v>
      </c>
      <c r="FW71" s="275">
        <v>999999</v>
      </c>
      <c r="FX71" s="275">
        <v>999999</v>
      </c>
      <c r="FY71" s="275">
        <v>999999</v>
      </c>
      <c r="FZ71" s="275">
        <v>999999</v>
      </c>
      <c r="GA71" s="275">
        <v>999999</v>
      </c>
      <c r="GB71" s="275">
        <v>999999</v>
      </c>
      <c r="GC71" s="275">
        <v>999999</v>
      </c>
      <c r="GD71" s="275">
        <v>999999</v>
      </c>
      <c r="GE71" s="275">
        <v>999999</v>
      </c>
      <c r="GF71" s="275">
        <v>999999</v>
      </c>
      <c r="GG71" s="275">
        <v>999999</v>
      </c>
      <c r="GH71" s="275">
        <v>999999</v>
      </c>
      <c r="GI71" s="275">
        <v>999999</v>
      </c>
      <c r="GJ71" s="275">
        <v>999999</v>
      </c>
      <c r="GK71" s="275">
        <v>999999</v>
      </c>
      <c r="GL71" s="275">
        <v>999999</v>
      </c>
      <c r="GM71" s="275">
        <v>999999</v>
      </c>
      <c r="GN71" s="275">
        <v>999999</v>
      </c>
    </row>
    <row r="72" spans="1:196" ht="133" customHeight="1" x14ac:dyDescent="0.15">
      <c r="A72" s="211">
        <v>66</v>
      </c>
      <c r="B72" s="216" t="str" cm="1">
        <f t="array" aca="1" ref="B72" ca="1">IF(ISNUMBER(FIND(","&amp;A72&amp;",",INDIRECT("E"&amp;$B$2))),"yes","no")</f>
        <v>no</v>
      </c>
      <c r="C72" s="205">
        <f t="shared" ca="1" si="203"/>
        <v>999999</v>
      </c>
      <c r="D72" s="204"/>
      <c r="E72" s="206"/>
      <c r="F72" s="207"/>
      <c r="G72" s="208"/>
      <c r="H72" s="209"/>
      <c r="I72" s="210"/>
      <c r="J72" s="211"/>
      <c r="K72" s="212"/>
      <c r="L72" s="213"/>
      <c r="M72" s="213"/>
      <c r="N72" s="214"/>
      <c r="O72" s="223">
        <v>66</v>
      </c>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t="str">
        <f>'VRP Model'!CA72</f>
        <v>-</v>
      </c>
      <c r="CE72" s="275">
        <v>999999</v>
      </c>
      <c r="CF72" s="275">
        <v>999999</v>
      </c>
      <c r="CG72" s="275">
        <v>999999</v>
      </c>
      <c r="CH72" s="275">
        <v>999999</v>
      </c>
      <c r="CI72" s="275">
        <v>999999</v>
      </c>
      <c r="CJ72" s="275">
        <v>999999</v>
      </c>
      <c r="CK72" s="275">
        <v>999999</v>
      </c>
      <c r="CL72" s="275">
        <v>999999</v>
      </c>
      <c r="CM72" s="275">
        <v>999999</v>
      </c>
      <c r="CN72" s="275">
        <v>999999</v>
      </c>
      <c r="CO72" s="275">
        <v>999999</v>
      </c>
      <c r="CP72" s="275">
        <v>999999</v>
      </c>
      <c r="CQ72" s="275">
        <v>999999</v>
      </c>
      <c r="CR72" s="275">
        <v>999999</v>
      </c>
      <c r="CS72" s="275">
        <v>999999</v>
      </c>
      <c r="CT72" s="275">
        <v>999999</v>
      </c>
      <c r="CU72" s="275">
        <v>999999</v>
      </c>
      <c r="CV72" s="275">
        <v>999999</v>
      </c>
      <c r="CW72" s="275">
        <v>999999</v>
      </c>
      <c r="CX72" s="275">
        <v>999999</v>
      </c>
      <c r="CY72" s="275">
        <v>999999</v>
      </c>
      <c r="CZ72" s="275">
        <v>999999</v>
      </c>
      <c r="DA72" s="275">
        <v>999999</v>
      </c>
      <c r="DB72" s="275">
        <v>999999</v>
      </c>
      <c r="DC72" s="275">
        <v>999999</v>
      </c>
      <c r="DD72" s="275">
        <v>999999</v>
      </c>
      <c r="DE72" s="275">
        <v>999999</v>
      </c>
      <c r="DF72" s="275">
        <v>999999</v>
      </c>
      <c r="DG72" s="275">
        <v>999999</v>
      </c>
      <c r="DH72" s="275">
        <v>999999</v>
      </c>
      <c r="DI72" s="275">
        <v>999999</v>
      </c>
      <c r="DJ72" s="275">
        <v>999999</v>
      </c>
      <c r="DK72" s="275">
        <v>999999</v>
      </c>
      <c r="DL72" s="275">
        <v>999999</v>
      </c>
      <c r="DM72" s="275">
        <v>999999</v>
      </c>
      <c r="DN72" s="275">
        <v>999999</v>
      </c>
      <c r="DO72" s="275">
        <v>999999</v>
      </c>
      <c r="DP72" s="275">
        <v>999999</v>
      </c>
      <c r="DQ72" s="275">
        <v>999999</v>
      </c>
      <c r="DR72" s="275">
        <v>999999</v>
      </c>
      <c r="DS72" s="275">
        <v>999999</v>
      </c>
      <c r="DT72" s="275">
        <v>999999</v>
      </c>
      <c r="DU72" s="275">
        <v>999999</v>
      </c>
      <c r="DV72" s="275">
        <v>999999</v>
      </c>
      <c r="DW72" s="275">
        <v>999999</v>
      </c>
      <c r="DX72" s="275">
        <v>999999</v>
      </c>
      <c r="DY72" s="275">
        <v>999999</v>
      </c>
      <c r="DZ72" s="275">
        <v>999999</v>
      </c>
      <c r="EA72" s="275">
        <v>999999</v>
      </c>
      <c r="EB72" s="275">
        <v>999999</v>
      </c>
      <c r="EC72" s="275">
        <v>999999</v>
      </c>
      <c r="ED72" s="275">
        <v>999999</v>
      </c>
      <c r="EE72" s="275">
        <v>999999</v>
      </c>
      <c r="EF72" s="275">
        <v>999999</v>
      </c>
      <c r="EG72" s="275">
        <v>999999</v>
      </c>
      <c r="EH72" s="275">
        <v>999999</v>
      </c>
      <c r="EI72" s="275">
        <v>999999</v>
      </c>
      <c r="EJ72" s="275">
        <v>999999</v>
      </c>
      <c r="EK72" s="275">
        <v>999999</v>
      </c>
      <c r="EL72" s="275">
        <v>999999</v>
      </c>
      <c r="EM72" s="275">
        <v>999999</v>
      </c>
      <c r="EN72" s="275">
        <v>999999</v>
      </c>
      <c r="EO72" s="275">
        <v>999999</v>
      </c>
      <c r="EP72" s="275">
        <v>999999</v>
      </c>
      <c r="EQ72" s="275">
        <v>999999</v>
      </c>
      <c r="ER72" s="275">
        <v>999999</v>
      </c>
      <c r="ES72" s="275">
        <v>999999</v>
      </c>
      <c r="ET72" s="275">
        <v>999999</v>
      </c>
      <c r="EU72" s="275">
        <v>999999</v>
      </c>
      <c r="EV72" s="275">
        <v>999999</v>
      </c>
      <c r="EW72" s="275">
        <v>999999</v>
      </c>
      <c r="EX72" s="275">
        <v>999999</v>
      </c>
      <c r="EY72" s="275">
        <v>999999</v>
      </c>
      <c r="EZ72" s="275">
        <v>999999</v>
      </c>
      <c r="FA72" s="275">
        <v>999999</v>
      </c>
      <c r="FB72" s="275">
        <v>999999</v>
      </c>
      <c r="FC72" s="275">
        <v>999999</v>
      </c>
      <c r="FD72" s="275">
        <v>999999</v>
      </c>
      <c r="FE72" s="275">
        <v>999999</v>
      </c>
      <c r="FF72" s="275">
        <v>999999</v>
      </c>
      <c r="FG72" s="275">
        <v>999999</v>
      </c>
      <c r="FH72" s="275">
        <v>999999</v>
      </c>
      <c r="FI72" s="275">
        <v>999999</v>
      </c>
      <c r="FJ72" s="275">
        <v>999999</v>
      </c>
      <c r="FK72" s="275">
        <v>999999</v>
      </c>
      <c r="FL72" s="275">
        <v>999999</v>
      </c>
      <c r="FM72" s="275">
        <v>999999</v>
      </c>
      <c r="FN72" s="275">
        <v>999999</v>
      </c>
      <c r="FO72" s="275">
        <v>999999</v>
      </c>
      <c r="FP72" s="275">
        <v>999999</v>
      </c>
      <c r="FQ72" s="275">
        <v>999999</v>
      </c>
      <c r="FR72" s="275">
        <v>999999</v>
      </c>
      <c r="FS72" s="275">
        <v>999999</v>
      </c>
      <c r="FT72" s="275">
        <v>999999</v>
      </c>
      <c r="FU72" s="275">
        <v>999999</v>
      </c>
      <c r="FV72" s="275">
        <v>999999</v>
      </c>
      <c r="FW72" s="275">
        <v>999999</v>
      </c>
      <c r="FX72" s="275">
        <v>999999</v>
      </c>
      <c r="FY72" s="275">
        <v>999999</v>
      </c>
      <c r="FZ72" s="275">
        <v>999999</v>
      </c>
      <c r="GA72" s="275">
        <v>999999</v>
      </c>
      <c r="GB72" s="275">
        <v>999999</v>
      </c>
      <c r="GC72" s="275">
        <v>999999</v>
      </c>
      <c r="GD72" s="275">
        <v>999999</v>
      </c>
      <c r="GE72" s="275">
        <v>999999</v>
      </c>
      <c r="GF72" s="275">
        <v>999999</v>
      </c>
      <c r="GG72" s="275">
        <v>999999</v>
      </c>
      <c r="GH72" s="275">
        <v>999999</v>
      </c>
      <c r="GI72" s="275">
        <v>999999</v>
      </c>
      <c r="GJ72" s="275">
        <v>999999</v>
      </c>
      <c r="GK72" s="275">
        <v>999999</v>
      </c>
      <c r="GL72" s="275">
        <v>999999</v>
      </c>
      <c r="GM72" s="275">
        <v>999999</v>
      </c>
      <c r="GN72" s="275">
        <v>999999</v>
      </c>
    </row>
    <row r="73" spans="1:196" ht="120" customHeight="1" x14ac:dyDescent="0.15">
      <c r="A73" s="211">
        <v>67</v>
      </c>
      <c r="B73" s="216" t="str" cm="1">
        <f t="array" aca="1" ref="B73" ca="1">IF(ISNUMBER(FIND(","&amp;A73&amp;",",INDIRECT("E"&amp;$B$2))),"yes","no")</f>
        <v>no</v>
      </c>
      <c r="C73" s="205">
        <f t="shared" ca="1" si="203"/>
        <v>999999</v>
      </c>
      <c r="D73" s="204"/>
      <c r="E73" s="206"/>
      <c r="F73" s="207"/>
      <c r="G73" s="208"/>
      <c r="H73" s="209"/>
      <c r="I73" s="210"/>
      <c r="J73" s="211"/>
      <c r="K73" s="212"/>
      <c r="L73" s="213"/>
      <c r="M73" s="213"/>
      <c r="N73" s="214"/>
      <c r="O73" s="223">
        <v>67</v>
      </c>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t="str">
        <f>'VRP Model'!CB73</f>
        <v>-</v>
      </c>
      <c r="CF73" s="275">
        <v>999999</v>
      </c>
      <c r="CG73" s="275">
        <v>999999</v>
      </c>
      <c r="CH73" s="275">
        <v>999999</v>
      </c>
      <c r="CI73" s="275">
        <v>999999</v>
      </c>
      <c r="CJ73" s="275">
        <v>999999</v>
      </c>
      <c r="CK73" s="275">
        <v>999999</v>
      </c>
      <c r="CL73" s="275">
        <v>999999</v>
      </c>
      <c r="CM73" s="275">
        <v>999999</v>
      </c>
      <c r="CN73" s="275">
        <v>999999</v>
      </c>
      <c r="CO73" s="275">
        <v>999999</v>
      </c>
      <c r="CP73" s="275">
        <v>999999</v>
      </c>
      <c r="CQ73" s="275">
        <v>999999</v>
      </c>
      <c r="CR73" s="275">
        <v>999999</v>
      </c>
      <c r="CS73" s="275">
        <v>999999</v>
      </c>
      <c r="CT73" s="275">
        <v>999999</v>
      </c>
      <c r="CU73" s="275">
        <v>999999</v>
      </c>
      <c r="CV73" s="275">
        <v>999999</v>
      </c>
      <c r="CW73" s="275">
        <v>999999</v>
      </c>
      <c r="CX73" s="275">
        <v>999999</v>
      </c>
      <c r="CY73" s="275">
        <v>999999</v>
      </c>
      <c r="CZ73" s="275">
        <v>999999</v>
      </c>
      <c r="DA73" s="275">
        <v>999999</v>
      </c>
      <c r="DB73" s="275">
        <v>999999</v>
      </c>
      <c r="DC73" s="275">
        <v>999999</v>
      </c>
      <c r="DD73" s="275">
        <v>999999</v>
      </c>
      <c r="DE73" s="275">
        <v>999999</v>
      </c>
      <c r="DF73" s="275">
        <v>999999</v>
      </c>
      <c r="DG73" s="275">
        <v>999999</v>
      </c>
      <c r="DH73" s="275">
        <v>999999</v>
      </c>
      <c r="DI73" s="275">
        <v>999999</v>
      </c>
      <c r="DJ73" s="275">
        <v>999999</v>
      </c>
      <c r="DK73" s="275">
        <v>999999</v>
      </c>
      <c r="DL73" s="275">
        <v>999999</v>
      </c>
      <c r="DM73" s="275">
        <v>999999</v>
      </c>
      <c r="DN73" s="275">
        <v>999999</v>
      </c>
      <c r="DO73" s="275">
        <v>999999</v>
      </c>
      <c r="DP73" s="275">
        <v>999999</v>
      </c>
      <c r="DQ73" s="275">
        <v>999999</v>
      </c>
      <c r="DR73" s="275">
        <v>999999</v>
      </c>
      <c r="DS73" s="275">
        <v>999999</v>
      </c>
      <c r="DT73" s="275">
        <v>999999</v>
      </c>
      <c r="DU73" s="275">
        <v>999999</v>
      </c>
      <c r="DV73" s="275">
        <v>999999</v>
      </c>
      <c r="DW73" s="275">
        <v>999999</v>
      </c>
      <c r="DX73" s="275">
        <v>999999</v>
      </c>
      <c r="DY73" s="275">
        <v>999999</v>
      </c>
      <c r="DZ73" s="275">
        <v>999999</v>
      </c>
      <c r="EA73" s="275">
        <v>999999</v>
      </c>
      <c r="EB73" s="275">
        <v>999999</v>
      </c>
      <c r="EC73" s="275">
        <v>999999</v>
      </c>
      <c r="ED73" s="275">
        <v>999999</v>
      </c>
      <c r="EE73" s="275">
        <v>999999</v>
      </c>
      <c r="EF73" s="275">
        <v>999999</v>
      </c>
      <c r="EG73" s="275">
        <v>999999</v>
      </c>
      <c r="EH73" s="275">
        <v>999999</v>
      </c>
      <c r="EI73" s="275">
        <v>999999</v>
      </c>
      <c r="EJ73" s="275">
        <v>999999</v>
      </c>
      <c r="EK73" s="275">
        <v>999999</v>
      </c>
      <c r="EL73" s="275">
        <v>999999</v>
      </c>
      <c r="EM73" s="275">
        <v>999999</v>
      </c>
      <c r="EN73" s="275">
        <v>999999</v>
      </c>
      <c r="EO73" s="275">
        <v>999999</v>
      </c>
      <c r="EP73" s="275">
        <v>999999</v>
      </c>
      <c r="EQ73" s="275">
        <v>999999</v>
      </c>
      <c r="ER73" s="275">
        <v>999999</v>
      </c>
      <c r="ES73" s="275">
        <v>999999</v>
      </c>
      <c r="ET73" s="275">
        <v>999999</v>
      </c>
      <c r="EU73" s="275">
        <v>999999</v>
      </c>
      <c r="EV73" s="275">
        <v>999999</v>
      </c>
      <c r="EW73" s="275">
        <v>999999</v>
      </c>
      <c r="EX73" s="275">
        <v>999999</v>
      </c>
      <c r="EY73" s="275">
        <v>999999</v>
      </c>
      <c r="EZ73" s="275">
        <v>999999</v>
      </c>
      <c r="FA73" s="275">
        <v>999999</v>
      </c>
      <c r="FB73" s="275">
        <v>999999</v>
      </c>
      <c r="FC73" s="275">
        <v>999999</v>
      </c>
      <c r="FD73" s="275">
        <v>999999</v>
      </c>
      <c r="FE73" s="275">
        <v>999999</v>
      </c>
      <c r="FF73" s="275">
        <v>999999</v>
      </c>
      <c r="FG73" s="275">
        <v>999999</v>
      </c>
      <c r="FH73" s="275">
        <v>999999</v>
      </c>
      <c r="FI73" s="275">
        <v>999999</v>
      </c>
      <c r="FJ73" s="275">
        <v>999999</v>
      </c>
      <c r="FK73" s="275">
        <v>999999</v>
      </c>
      <c r="FL73" s="275">
        <v>999999</v>
      </c>
      <c r="FM73" s="275">
        <v>999999</v>
      </c>
      <c r="FN73" s="275">
        <v>999999</v>
      </c>
      <c r="FO73" s="275">
        <v>999999</v>
      </c>
      <c r="FP73" s="275">
        <v>999999</v>
      </c>
      <c r="FQ73" s="275">
        <v>999999</v>
      </c>
      <c r="FR73" s="275">
        <v>999999</v>
      </c>
      <c r="FS73" s="275">
        <v>999999</v>
      </c>
      <c r="FT73" s="275">
        <v>999999</v>
      </c>
      <c r="FU73" s="275">
        <v>999999</v>
      </c>
      <c r="FV73" s="275">
        <v>999999</v>
      </c>
      <c r="FW73" s="275">
        <v>999999</v>
      </c>
      <c r="FX73" s="275">
        <v>999999</v>
      </c>
      <c r="FY73" s="275">
        <v>999999</v>
      </c>
      <c r="FZ73" s="275">
        <v>999999</v>
      </c>
      <c r="GA73" s="275">
        <v>999999</v>
      </c>
      <c r="GB73" s="275">
        <v>999999</v>
      </c>
      <c r="GC73" s="275">
        <v>999999</v>
      </c>
      <c r="GD73" s="275">
        <v>999999</v>
      </c>
      <c r="GE73" s="275">
        <v>999999</v>
      </c>
      <c r="GF73" s="275">
        <v>999999</v>
      </c>
      <c r="GG73" s="275">
        <v>999999</v>
      </c>
      <c r="GH73" s="275">
        <v>999999</v>
      </c>
      <c r="GI73" s="275">
        <v>999999</v>
      </c>
      <c r="GJ73" s="275">
        <v>999999</v>
      </c>
      <c r="GK73" s="275">
        <v>999999</v>
      </c>
      <c r="GL73" s="275">
        <v>999999</v>
      </c>
      <c r="GM73" s="275">
        <v>999999</v>
      </c>
      <c r="GN73" s="275">
        <v>999999</v>
      </c>
    </row>
    <row r="74" spans="1:196" ht="111" customHeight="1" x14ac:dyDescent="0.15">
      <c r="A74" s="211">
        <v>68</v>
      </c>
      <c r="B74" s="216" t="str" cm="1">
        <f t="array" aca="1" ref="B74" ca="1">IF(ISNUMBER(FIND(","&amp;A74&amp;",",INDIRECT("E"&amp;$B$2))),"yes","no")</f>
        <v>no</v>
      </c>
      <c r="C74" s="205">
        <f t="shared" ca="1" si="203"/>
        <v>999999</v>
      </c>
      <c r="D74" s="204"/>
      <c r="E74" s="206"/>
      <c r="F74" s="207"/>
      <c r="G74" s="208"/>
      <c r="H74" s="209"/>
      <c r="I74" s="210"/>
      <c r="J74" s="211"/>
      <c r="K74" s="212"/>
      <c r="L74" s="213"/>
      <c r="M74" s="213"/>
      <c r="N74" s="214"/>
      <c r="O74" s="223">
        <v>68</v>
      </c>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t="str">
        <f>'VRP Model'!CC74</f>
        <v>-</v>
      </c>
      <c r="CG74" s="275">
        <v>999999</v>
      </c>
      <c r="CH74" s="275">
        <v>999999</v>
      </c>
      <c r="CI74" s="275">
        <v>999999</v>
      </c>
      <c r="CJ74" s="275">
        <v>999999</v>
      </c>
      <c r="CK74" s="275">
        <v>999999</v>
      </c>
      <c r="CL74" s="275">
        <v>999999</v>
      </c>
      <c r="CM74" s="275">
        <v>999999</v>
      </c>
      <c r="CN74" s="275">
        <v>999999</v>
      </c>
      <c r="CO74" s="275">
        <v>999999</v>
      </c>
      <c r="CP74" s="275">
        <v>999999</v>
      </c>
      <c r="CQ74" s="275">
        <v>999999</v>
      </c>
      <c r="CR74" s="275">
        <v>999999</v>
      </c>
      <c r="CS74" s="275">
        <v>999999</v>
      </c>
      <c r="CT74" s="275">
        <v>999999</v>
      </c>
      <c r="CU74" s="275">
        <v>999999</v>
      </c>
      <c r="CV74" s="275">
        <v>999999</v>
      </c>
      <c r="CW74" s="275">
        <v>999999</v>
      </c>
      <c r="CX74" s="275">
        <v>999999</v>
      </c>
      <c r="CY74" s="275">
        <v>999999</v>
      </c>
      <c r="CZ74" s="275">
        <v>999999</v>
      </c>
      <c r="DA74" s="275">
        <v>999999</v>
      </c>
      <c r="DB74" s="275">
        <v>999999</v>
      </c>
      <c r="DC74" s="275">
        <v>999999</v>
      </c>
      <c r="DD74" s="275">
        <v>999999</v>
      </c>
      <c r="DE74" s="275">
        <v>999999</v>
      </c>
      <c r="DF74" s="275">
        <v>999999</v>
      </c>
      <c r="DG74" s="275">
        <v>999999</v>
      </c>
      <c r="DH74" s="275">
        <v>999999</v>
      </c>
      <c r="DI74" s="275">
        <v>999999</v>
      </c>
      <c r="DJ74" s="275">
        <v>999999</v>
      </c>
      <c r="DK74" s="275">
        <v>999999</v>
      </c>
      <c r="DL74" s="275">
        <v>999999</v>
      </c>
      <c r="DM74" s="275">
        <v>999999</v>
      </c>
      <c r="DN74" s="275">
        <v>999999</v>
      </c>
      <c r="DO74" s="275">
        <v>999999</v>
      </c>
      <c r="DP74" s="275">
        <v>999999</v>
      </c>
      <c r="DQ74" s="275">
        <v>999999</v>
      </c>
      <c r="DR74" s="275">
        <v>999999</v>
      </c>
      <c r="DS74" s="275">
        <v>999999</v>
      </c>
      <c r="DT74" s="275">
        <v>999999</v>
      </c>
      <c r="DU74" s="275">
        <v>999999</v>
      </c>
      <c r="DV74" s="275">
        <v>999999</v>
      </c>
      <c r="DW74" s="275">
        <v>999999</v>
      </c>
      <c r="DX74" s="275">
        <v>999999</v>
      </c>
      <c r="DY74" s="275">
        <v>999999</v>
      </c>
      <c r="DZ74" s="275">
        <v>999999</v>
      </c>
      <c r="EA74" s="275">
        <v>999999</v>
      </c>
      <c r="EB74" s="275">
        <v>999999</v>
      </c>
      <c r="EC74" s="275">
        <v>999999</v>
      </c>
      <c r="ED74" s="275">
        <v>999999</v>
      </c>
      <c r="EE74" s="275">
        <v>999999</v>
      </c>
      <c r="EF74" s="275">
        <v>999999</v>
      </c>
      <c r="EG74" s="275">
        <v>999999</v>
      </c>
      <c r="EH74" s="275">
        <v>999999</v>
      </c>
      <c r="EI74" s="275">
        <v>999999</v>
      </c>
      <c r="EJ74" s="275">
        <v>999999</v>
      </c>
      <c r="EK74" s="275">
        <v>999999</v>
      </c>
      <c r="EL74" s="275">
        <v>999999</v>
      </c>
      <c r="EM74" s="275">
        <v>999999</v>
      </c>
      <c r="EN74" s="275">
        <v>999999</v>
      </c>
      <c r="EO74" s="275">
        <v>999999</v>
      </c>
      <c r="EP74" s="275">
        <v>999999</v>
      </c>
      <c r="EQ74" s="275">
        <v>999999</v>
      </c>
      <c r="ER74" s="275">
        <v>999999</v>
      </c>
      <c r="ES74" s="275">
        <v>999999</v>
      </c>
      <c r="ET74" s="275">
        <v>999999</v>
      </c>
      <c r="EU74" s="275">
        <v>999999</v>
      </c>
      <c r="EV74" s="275">
        <v>999999</v>
      </c>
      <c r="EW74" s="275">
        <v>999999</v>
      </c>
      <c r="EX74" s="275">
        <v>999999</v>
      </c>
      <c r="EY74" s="275">
        <v>999999</v>
      </c>
      <c r="EZ74" s="275">
        <v>999999</v>
      </c>
      <c r="FA74" s="275">
        <v>999999</v>
      </c>
      <c r="FB74" s="275">
        <v>999999</v>
      </c>
      <c r="FC74" s="275">
        <v>999999</v>
      </c>
      <c r="FD74" s="275">
        <v>999999</v>
      </c>
      <c r="FE74" s="275">
        <v>999999</v>
      </c>
      <c r="FF74" s="275">
        <v>999999</v>
      </c>
      <c r="FG74" s="275">
        <v>999999</v>
      </c>
      <c r="FH74" s="275">
        <v>999999</v>
      </c>
      <c r="FI74" s="275">
        <v>999999</v>
      </c>
      <c r="FJ74" s="275">
        <v>999999</v>
      </c>
      <c r="FK74" s="275">
        <v>999999</v>
      </c>
      <c r="FL74" s="275">
        <v>999999</v>
      </c>
      <c r="FM74" s="275">
        <v>999999</v>
      </c>
      <c r="FN74" s="275">
        <v>999999</v>
      </c>
      <c r="FO74" s="275">
        <v>999999</v>
      </c>
      <c r="FP74" s="275">
        <v>999999</v>
      </c>
      <c r="FQ74" s="275">
        <v>999999</v>
      </c>
      <c r="FR74" s="275">
        <v>999999</v>
      </c>
      <c r="FS74" s="275">
        <v>999999</v>
      </c>
      <c r="FT74" s="275">
        <v>999999</v>
      </c>
      <c r="FU74" s="275">
        <v>999999</v>
      </c>
      <c r="FV74" s="275">
        <v>999999</v>
      </c>
      <c r="FW74" s="275">
        <v>999999</v>
      </c>
      <c r="FX74" s="275">
        <v>999999</v>
      </c>
      <c r="FY74" s="275">
        <v>999999</v>
      </c>
      <c r="FZ74" s="275">
        <v>999999</v>
      </c>
      <c r="GA74" s="275">
        <v>999999</v>
      </c>
      <c r="GB74" s="275">
        <v>999999</v>
      </c>
      <c r="GC74" s="275">
        <v>999999</v>
      </c>
      <c r="GD74" s="275">
        <v>999999</v>
      </c>
      <c r="GE74" s="275">
        <v>999999</v>
      </c>
      <c r="GF74" s="275">
        <v>999999</v>
      </c>
      <c r="GG74" s="275">
        <v>999999</v>
      </c>
      <c r="GH74" s="275">
        <v>999999</v>
      </c>
      <c r="GI74" s="275">
        <v>999999</v>
      </c>
      <c r="GJ74" s="275">
        <v>999999</v>
      </c>
      <c r="GK74" s="275">
        <v>999999</v>
      </c>
      <c r="GL74" s="275">
        <v>999999</v>
      </c>
      <c r="GM74" s="275">
        <v>999999</v>
      </c>
      <c r="GN74" s="275">
        <v>999999</v>
      </c>
    </row>
    <row r="75" spans="1:196" ht="103" customHeight="1" x14ac:dyDescent="0.15">
      <c r="A75" s="211">
        <v>69</v>
      </c>
      <c r="B75" s="216" t="str" cm="1">
        <f t="array" aca="1" ref="B75" ca="1">IF(ISNUMBER(FIND(","&amp;A75&amp;",",INDIRECT("E"&amp;$B$2))),"yes","no")</f>
        <v>no</v>
      </c>
      <c r="C75" s="205">
        <f t="shared" ca="1" si="203"/>
        <v>999999</v>
      </c>
      <c r="D75" s="204"/>
      <c r="E75" s="206"/>
      <c r="F75" s="207"/>
      <c r="G75" s="208"/>
      <c r="H75" s="209"/>
      <c r="I75" s="210"/>
      <c r="J75" s="211"/>
      <c r="K75" s="212"/>
      <c r="L75" s="213"/>
      <c r="M75" s="213"/>
      <c r="N75" s="214"/>
      <c r="O75" s="223">
        <v>69</v>
      </c>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t="str">
        <f>'VRP Model'!CD75</f>
        <v>-</v>
      </c>
      <c r="CH75" s="275">
        <v>999999</v>
      </c>
      <c r="CI75" s="275">
        <v>999999</v>
      </c>
      <c r="CJ75" s="275">
        <v>999999</v>
      </c>
      <c r="CK75" s="275">
        <v>999999</v>
      </c>
      <c r="CL75" s="275">
        <v>999999</v>
      </c>
      <c r="CM75" s="275">
        <v>999999</v>
      </c>
      <c r="CN75" s="275">
        <v>999999</v>
      </c>
      <c r="CO75" s="275">
        <v>999999</v>
      </c>
      <c r="CP75" s="275">
        <v>999999</v>
      </c>
      <c r="CQ75" s="275">
        <v>999999</v>
      </c>
      <c r="CR75" s="275">
        <v>999999</v>
      </c>
      <c r="CS75" s="275">
        <v>999999</v>
      </c>
      <c r="CT75" s="275">
        <v>999999</v>
      </c>
      <c r="CU75" s="275">
        <v>999999</v>
      </c>
      <c r="CV75" s="275">
        <v>999999</v>
      </c>
      <c r="CW75" s="275">
        <v>999999</v>
      </c>
      <c r="CX75" s="275">
        <v>999999</v>
      </c>
      <c r="CY75" s="275">
        <v>999999</v>
      </c>
      <c r="CZ75" s="275">
        <v>999999</v>
      </c>
      <c r="DA75" s="275">
        <v>999999</v>
      </c>
      <c r="DB75" s="275">
        <v>999999</v>
      </c>
      <c r="DC75" s="275">
        <v>999999</v>
      </c>
      <c r="DD75" s="275">
        <v>999999</v>
      </c>
      <c r="DE75" s="275">
        <v>999999</v>
      </c>
      <c r="DF75" s="275">
        <v>999999</v>
      </c>
      <c r="DG75" s="275">
        <v>999999</v>
      </c>
      <c r="DH75" s="275">
        <v>999999</v>
      </c>
      <c r="DI75" s="275">
        <v>999999</v>
      </c>
      <c r="DJ75" s="275">
        <v>999999</v>
      </c>
      <c r="DK75" s="275">
        <v>999999</v>
      </c>
      <c r="DL75" s="275">
        <v>999999</v>
      </c>
      <c r="DM75" s="275">
        <v>999999</v>
      </c>
      <c r="DN75" s="275">
        <v>999999</v>
      </c>
      <c r="DO75" s="275">
        <v>999999</v>
      </c>
      <c r="DP75" s="275">
        <v>999999</v>
      </c>
      <c r="DQ75" s="275">
        <v>999999</v>
      </c>
      <c r="DR75" s="275">
        <v>999999</v>
      </c>
      <c r="DS75" s="275">
        <v>999999</v>
      </c>
      <c r="DT75" s="275">
        <v>999999</v>
      </c>
      <c r="DU75" s="275">
        <v>999999</v>
      </c>
      <c r="DV75" s="275">
        <v>999999</v>
      </c>
      <c r="DW75" s="275">
        <v>999999</v>
      </c>
      <c r="DX75" s="275">
        <v>999999</v>
      </c>
      <c r="DY75" s="275">
        <v>999999</v>
      </c>
      <c r="DZ75" s="275">
        <v>999999</v>
      </c>
      <c r="EA75" s="275">
        <v>999999</v>
      </c>
      <c r="EB75" s="275">
        <v>999999</v>
      </c>
      <c r="EC75" s="275">
        <v>999999</v>
      </c>
      <c r="ED75" s="275">
        <v>999999</v>
      </c>
      <c r="EE75" s="275">
        <v>999999</v>
      </c>
      <c r="EF75" s="275">
        <v>999999</v>
      </c>
      <c r="EG75" s="275">
        <v>999999</v>
      </c>
      <c r="EH75" s="275">
        <v>999999</v>
      </c>
      <c r="EI75" s="275">
        <v>999999</v>
      </c>
      <c r="EJ75" s="275">
        <v>999999</v>
      </c>
      <c r="EK75" s="275">
        <v>999999</v>
      </c>
      <c r="EL75" s="275">
        <v>999999</v>
      </c>
      <c r="EM75" s="275">
        <v>999999</v>
      </c>
      <c r="EN75" s="275">
        <v>999999</v>
      </c>
      <c r="EO75" s="275">
        <v>999999</v>
      </c>
      <c r="EP75" s="275">
        <v>999999</v>
      </c>
      <c r="EQ75" s="275">
        <v>999999</v>
      </c>
      <c r="ER75" s="275">
        <v>999999</v>
      </c>
      <c r="ES75" s="275">
        <v>999999</v>
      </c>
      <c r="ET75" s="275">
        <v>999999</v>
      </c>
      <c r="EU75" s="275">
        <v>999999</v>
      </c>
      <c r="EV75" s="275">
        <v>999999</v>
      </c>
      <c r="EW75" s="275">
        <v>999999</v>
      </c>
      <c r="EX75" s="275">
        <v>999999</v>
      </c>
      <c r="EY75" s="275">
        <v>999999</v>
      </c>
      <c r="EZ75" s="275">
        <v>999999</v>
      </c>
      <c r="FA75" s="275">
        <v>999999</v>
      </c>
      <c r="FB75" s="275">
        <v>999999</v>
      </c>
      <c r="FC75" s="275">
        <v>999999</v>
      </c>
      <c r="FD75" s="275">
        <v>999999</v>
      </c>
      <c r="FE75" s="275">
        <v>999999</v>
      </c>
      <c r="FF75" s="275">
        <v>999999</v>
      </c>
      <c r="FG75" s="275">
        <v>999999</v>
      </c>
      <c r="FH75" s="275">
        <v>999999</v>
      </c>
      <c r="FI75" s="275">
        <v>999999</v>
      </c>
      <c r="FJ75" s="275">
        <v>999999</v>
      </c>
      <c r="FK75" s="275">
        <v>999999</v>
      </c>
      <c r="FL75" s="275">
        <v>999999</v>
      </c>
      <c r="FM75" s="275">
        <v>999999</v>
      </c>
      <c r="FN75" s="275">
        <v>999999</v>
      </c>
      <c r="FO75" s="275">
        <v>999999</v>
      </c>
      <c r="FP75" s="275">
        <v>999999</v>
      </c>
      <c r="FQ75" s="275">
        <v>999999</v>
      </c>
      <c r="FR75" s="275">
        <v>999999</v>
      </c>
      <c r="FS75" s="275">
        <v>999999</v>
      </c>
      <c r="FT75" s="275">
        <v>999999</v>
      </c>
      <c r="FU75" s="275">
        <v>999999</v>
      </c>
      <c r="FV75" s="275">
        <v>999999</v>
      </c>
      <c r="FW75" s="275">
        <v>999999</v>
      </c>
      <c r="FX75" s="275">
        <v>999999</v>
      </c>
      <c r="FY75" s="275">
        <v>999999</v>
      </c>
      <c r="FZ75" s="275">
        <v>999999</v>
      </c>
      <c r="GA75" s="275">
        <v>999999</v>
      </c>
      <c r="GB75" s="275">
        <v>999999</v>
      </c>
      <c r="GC75" s="275">
        <v>999999</v>
      </c>
      <c r="GD75" s="275">
        <v>999999</v>
      </c>
      <c r="GE75" s="275">
        <v>999999</v>
      </c>
      <c r="GF75" s="275">
        <v>999999</v>
      </c>
      <c r="GG75" s="275">
        <v>999999</v>
      </c>
      <c r="GH75" s="275">
        <v>999999</v>
      </c>
      <c r="GI75" s="275">
        <v>999999</v>
      </c>
      <c r="GJ75" s="275">
        <v>999999</v>
      </c>
      <c r="GK75" s="275">
        <v>999999</v>
      </c>
      <c r="GL75" s="275">
        <v>999999</v>
      </c>
      <c r="GM75" s="275">
        <v>999999</v>
      </c>
      <c r="GN75" s="275">
        <v>999999</v>
      </c>
    </row>
    <row r="76" spans="1:196" ht="132" customHeight="1" x14ac:dyDescent="0.15">
      <c r="A76" s="211">
        <v>70</v>
      </c>
      <c r="B76" s="216" t="str" cm="1">
        <f t="array" aca="1" ref="B76" ca="1">IF(ISNUMBER(FIND(","&amp;A76&amp;",",INDIRECT("E"&amp;$B$2))),"yes","no")</f>
        <v>no</v>
      </c>
      <c r="C76" s="205">
        <f t="shared" ca="1" si="203"/>
        <v>999999</v>
      </c>
      <c r="D76" s="204"/>
      <c r="E76" s="206"/>
      <c r="F76" s="207"/>
      <c r="G76" s="208"/>
      <c r="H76" s="209"/>
      <c r="I76" s="210"/>
      <c r="J76" s="211"/>
      <c r="K76" s="212"/>
      <c r="L76" s="213"/>
      <c r="M76" s="213"/>
      <c r="N76" s="214"/>
      <c r="O76" s="223">
        <v>70</v>
      </c>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t="str">
        <f>'VRP Model'!CE76</f>
        <v>-</v>
      </c>
      <c r="CI76" s="275">
        <v>999999</v>
      </c>
      <c r="CJ76" s="275">
        <v>999999</v>
      </c>
      <c r="CK76" s="275">
        <v>999999</v>
      </c>
      <c r="CL76" s="275">
        <v>999999</v>
      </c>
      <c r="CM76" s="275">
        <v>999999</v>
      </c>
      <c r="CN76" s="275">
        <v>999999</v>
      </c>
      <c r="CO76" s="275">
        <v>999999</v>
      </c>
      <c r="CP76" s="275">
        <v>999999</v>
      </c>
      <c r="CQ76" s="275">
        <v>999999</v>
      </c>
      <c r="CR76" s="275">
        <v>999999</v>
      </c>
      <c r="CS76" s="275">
        <v>999999</v>
      </c>
      <c r="CT76" s="275">
        <v>999999</v>
      </c>
      <c r="CU76" s="275">
        <v>999999</v>
      </c>
      <c r="CV76" s="275">
        <v>999999</v>
      </c>
      <c r="CW76" s="275">
        <v>999999</v>
      </c>
      <c r="CX76" s="275">
        <v>999999</v>
      </c>
      <c r="CY76" s="275">
        <v>999999</v>
      </c>
      <c r="CZ76" s="275">
        <v>999999</v>
      </c>
      <c r="DA76" s="275">
        <v>999999</v>
      </c>
      <c r="DB76" s="275">
        <v>999999</v>
      </c>
      <c r="DC76" s="275">
        <v>999999</v>
      </c>
      <c r="DD76" s="275">
        <v>999999</v>
      </c>
      <c r="DE76" s="275">
        <v>999999</v>
      </c>
      <c r="DF76" s="275">
        <v>999999</v>
      </c>
      <c r="DG76" s="275">
        <v>999999</v>
      </c>
      <c r="DH76" s="275">
        <v>999999</v>
      </c>
      <c r="DI76" s="275">
        <v>999999</v>
      </c>
      <c r="DJ76" s="275">
        <v>999999</v>
      </c>
      <c r="DK76" s="275">
        <v>999999</v>
      </c>
      <c r="DL76" s="275">
        <v>999999</v>
      </c>
      <c r="DM76" s="275">
        <v>999999</v>
      </c>
      <c r="DN76" s="275">
        <v>999999</v>
      </c>
      <c r="DO76" s="275">
        <v>999999</v>
      </c>
      <c r="DP76" s="275">
        <v>999999</v>
      </c>
      <c r="DQ76" s="275">
        <v>999999</v>
      </c>
      <c r="DR76" s="275">
        <v>999999</v>
      </c>
      <c r="DS76" s="275">
        <v>999999</v>
      </c>
      <c r="DT76" s="275">
        <v>999999</v>
      </c>
      <c r="DU76" s="275">
        <v>999999</v>
      </c>
      <c r="DV76" s="275">
        <v>999999</v>
      </c>
      <c r="DW76" s="275">
        <v>999999</v>
      </c>
      <c r="DX76" s="275">
        <v>999999</v>
      </c>
      <c r="DY76" s="275">
        <v>999999</v>
      </c>
      <c r="DZ76" s="275">
        <v>999999</v>
      </c>
      <c r="EA76" s="275">
        <v>999999</v>
      </c>
      <c r="EB76" s="275">
        <v>999999</v>
      </c>
      <c r="EC76" s="275">
        <v>999999</v>
      </c>
      <c r="ED76" s="275">
        <v>999999</v>
      </c>
      <c r="EE76" s="275">
        <v>999999</v>
      </c>
      <c r="EF76" s="275">
        <v>999999</v>
      </c>
      <c r="EG76" s="275">
        <v>999999</v>
      </c>
      <c r="EH76" s="275">
        <v>999999</v>
      </c>
      <c r="EI76" s="275">
        <v>999999</v>
      </c>
      <c r="EJ76" s="275">
        <v>999999</v>
      </c>
      <c r="EK76" s="275">
        <v>999999</v>
      </c>
      <c r="EL76" s="275">
        <v>999999</v>
      </c>
      <c r="EM76" s="275">
        <v>999999</v>
      </c>
      <c r="EN76" s="275">
        <v>999999</v>
      </c>
      <c r="EO76" s="275">
        <v>999999</v>
      </c>
      <c r="EP76" s="275">
        <v>999999</v>
      </c>
      <c r="EQ76" s="275">
        <v>999999</v>
      </c>
      <c r="ER76" s="275">
        <v>999999</v>
      </c>
      <c r="ES76" s="275">
        <v>999999</v>
      </c>
      <c r="ET76" s="275">
        <v>999999</v>
      </c>
      <c r="EU76" s="275">
        <v>999999</v>
      </c>
      <c r="EV76" s="275">
        <v>999999</v>
      </c>
      <c r="EW76" s="275">
        <v>999999</v>
      </c>
      <c r="EX76" s="275">
        <v>999999</v>
      </c>
      <c r="EY76" s="275">
        <v>999999</v>
      </c>
      <c r="EZ76" s="275">
        <v>999999</v>
      </c>
      <c r="FA76" s="275">
        <v>999999</v>
      </c>
      <c r="FB76" s="275">
        <v>999999</v>
      </c>
      <c r="FC76" s="275">
        <v>999999</v>
      </c>
      <c r="FD76" s="275">
        <v>999999</v>
      </c>
      <c r="FE76" s="275">
        <v>999999</v>
      </c>
      <c r="FF76" s="275">
        <v>999999</v>
      </c>
      <c r="FG76" s="275">
        <v>999999</v>
      </c>
      <c r="FH76" s="275">
        <v>999999</v>
      </c>
      <c r="FI76" s="275">
        <v>999999</v>
      </c>
      <c r="FJ76" s="275">
        <v>999999</v>
      </c>
      <c r="FK76" s="275">
        <v>999999</v>
      </c>
      <c r="FL76" s="275">
        <v>999999</v>
      </c>
      <c r="FM76" s="275">
        <v>999999</v>
      </c>
      <c r="FN76" s="275">
        <v>999999</v>
      </c>
      <c r="FO76" s="275">
        <v>999999</v>
      </c>
      <c r="FP76" s="275">
        <v>999999</v>
      </c>
      <c r="FQ76" s="275">
        <v>999999</v>
      </c>
      <c r="FR76" s="275">
        <v>999999</v>
      </c>
      <c r="FS76" s="275">
        <v>999999</v>
      </c>
      <c r="FT76" s="275">
        <v>999999</v>
      </c>
      <c r="FU76" s="275">
        <v>999999</v>
      </c>
      <c r="FV76" s="275">
        <v>999999</v>
      </c>
      <c r="FW76" s="275">
        <v>999999</v>
      </c>
      <c r="FX76" s="275">
        <v>999999</v>
      </c>
      <c r="FY76" s="275">
        <v>999999</v>
      </c>
      <c r="FZ76" s="275">
        <v>999999</v>
      </c>
      <c r="GA76" s="275">
        <v>999999</v>
      </c>
      <c r="GB76" s="275">
        <v>999999</v>
      </c>
      <c r="GC76" s="275">
        <v>999999</v>
      </c>
      <c r="GD76" s="275">
        <v>999999</v>
      </c>
      <c r="GE76" s="275">
        <v>999999</v>
      </c>
      <c r="GF76" s="275">
        <v>999999</v>
      </c>
      <c r="GG76" s="275">
        <v>999999</v>
      </c>
      <c r="GH76" s="275">
        <v>999999</v>
      </c>
      <c r="GI76" s="275">
        <v>999999</v>
      </c>
      <c r="GJ76" s="275">
        <v>999999</v>
      </c>
      <c r="GK76" s="275">
        <v>999999</v>
      </c>
      <c r="GL76" s="275">
        <v>999999</v>
      </c>
      <c r="GM76" s="275">
        <v>999999</v>
      </c>
      <c r="GN76" s="275">
        <v>999999</v>
      </c>
    </row>
    <row r="77" spans="1:196" ht="98" customHeight="1" x14ac:dyDescent="0.15">
      <c r="A77" s="211">
        <v>71</v>
      </c>
      <c r="B77" s="216" t="str" cm="1">
        <f t="array" aca="1" ref="B77" ca="1">IF(ISNUMBER(FIND(","&amp;A77&amp;",",INDIRECT("E"&amp;$B$2))),"yes","no")</f>
        <v>no</v>
      </c>
      <c r="C77" s="205">
        <f t="shared" ca="1" si="203"/>
        <v>999999</v>
      </c>
      <c r="D77" s="204"/>
      <c r="E77" s="206"/>
      <c r="F77" s="207"/>
      <c r="G77" s="208"/>
      <c r="H77" s="209"/>
      <c r="I77" s="210"/>
      <c r="J77" s="211"/>
      <c r="K77" s="212"/>
      <c r="L77" s="213"/>
      <c r="M77" s="213"/>
      <c r="N77" s="214"/>
      <c r="O77" s="223">
        <v>71</v>
      </c>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t="str">
        <f>'VRP Model'!CF77</f>
        <v>-</v>
      </c>
      <c r="CJ77" s="275">
        <v>999999</v>
      </c>
      <c r="CK77" s="275">
        <v>999999</v>
      </c>
      <c r="CL77" s="275">
        <v>999999</v>
      </c>
      <c r="CM77" s="275">
        <v>999999</v>
      </c>
      <c r="CN77" s="275">
        <v>999999</v>
      </c>
      <c r="CO77" s="275">
        <v>999999</v>
      </c>
      <c r="CP77" s="275">
        <v>999999</v>
      </c>
      <c r="CQ77" s="275">
        <v>999999</v>
      </c>
      <c r="CR77" s="275">
        <v>999999</v>
      </c>
      <c r="CS77" s="275">
        <v>999999</v>
      </c>
      <c r="CT77" s="275">
        <v>999999</v>
      </c>
      <c r="CU77" s="275">
        <v>999999</v>
      </c>
      <c r="CV77" s="275">
        <v>999999</v>
      </c>
      <c r="CW77" s="275">
        <v>999999</v>
      </c>
      <c r="CX77" s="275">
        <v>999999</v>
      </c>
      <c r="CY77" s="275">
        <v>999999</v>
      </c>
      <c r="CZ77" s="275">
        <v>999999</v>
      </c>
      <c r="DA77" s="275">
        <v>999999</v>
      </c>
      <c r="DB77" s="275">
        <v>999999</v>
      </c>
      <c r="DC77" s="275">
        <v>999999</v>
      </c>
      <c r="DD77" s="275">
        <v>999999</v>
      </c>
      <c r="DE77" s="275">
        <v>999999</v>
      </c>
      <c r="DF77" s="275">
        <v>999999</v>
      </c>
      <c r="DG77" s="275">
        <v>999999</v>
      </c>
      <c r="DH77" s="275">
        <v>999999</v>
      </c>
      <c r="DI77" s="275">
        <v>999999</v>
      </c>
      <c r="DJ77" s="275">
        <v>999999</v>
      </c>
      <c r="DK77" s="275">
        <v>999999</v>
      </c>
      <c r="DL77" s="275">
        <v>999999</v>
      </c>
      <c r="DM77" s="275">
        <v>999999</v>
      </c>
      <c r="DN77" s="275">
        <v>999999</v>
      </c>
      <c r="DO77" s="275">
        <v>999999</v>
      </c>
      <c r="DP77" s="275">
        <v>999999</v>
      </c>
      <c r="DQ77" s="275">
        <v>999999</v>
      </c>
      <c r="DR77" s="275">
        <v>999999</v>
      </c>
      <c r="DS77" s="275">
        <v>999999</v>
      </c>
      <c r="DT77" s="275">
        <v>999999</v>
      </c>
      <c r="DU77" s="275">
        <v>999999</v>
      </c>
      <c r="DV77" s="275">
        <v>999999</v>
      </c>
      <c r="DW77" s="275">
        <v>999999</v>
      </c>
      <c r="DX77" s="275">
        <v>999999</v>
      </c>
      <c r="DY77" s="275">
        <v>999999</v>
      </c>
      <c r="DZ77" s="275">
        <v>999999</v>
      </c>
      <c r="EA77" s="275">
        <v>999999</v>
      </c>
      <c r="EB77" s="275">
        <v>999999</v>
      </c>
      <c r="EC77" s="275">
        <v>999999</v>
      </c>
      <c r="ED77" s="275">
        <v>999999</v>
      </c>
      <c r="EE77" s="275">
        <v>999999</v>
      </c>
      <c r="EF77" s="275">
        <v>999999</v>
      </c>
      <c r="EG77" s="275">
        <v>999999</v>
      </c>
      <c r="EH77" s="275">
        <v>999999</v>
      </c>
      <c r="EI77" s="275">
        <v>999999</v>
      </c>
      <c r="EJ77" s="275">
        <v>999999</v>
      </c>
      <c r="EK77" s="275">
        <v>999999</v>
      </c>
      <c r="EL77" s="275">
        <v>999999</v>
      </c>
      <c r="EM77" s="275">
        <v>999999</v>
      </c>
      <c r="EN77" s="275">
        <v>999999</v>
      </c>
      <c r="EO77" s="275">
        <v>999999</v>
      </c>
      <c r="EP77" s="275">
        <v>999999</v>
      </c>
      <c r="EQ77" s="275">
        <v>999999</v>
      </c>
      <c r="ER77" s="275">
        <v>999999</v>
      </c>
      <c r="ES77" s="275">
        <v>999999</v>
      </c>
      <c r="ET77" s="275">
        <v>999999</v>
      </c>
      <c r="EU77" s="275">
        <v>999999</v>
      </c>
      <c r="EV77" s="275">
        <v>999999</v>
      </c>
      <c r="EW77" s="275">
        <v>999999</v>
      </c>
      <c r="EX77" s="275">
        <v>999999</v>
      </c>
      <c r="EY77" s="275">
        <v>999999</v>
      </c>
      <c r="EZ77" s="275">
        <v>999999</v>
      </c>
      <c r="FA77" s="275">
        <v>999999</v>
      </c>
      <c r="FB77" s="275">
        <v>999999</v>
      </c>
      <c r="FC77" s="275">
        <v>999999</v>
      </c>
      <c r="FD77" s="275">
        <v>999999</v>
      </c>
      <c r="FE77" s="275">
        <v>999999</v>
      </c>
      <c r="FF77" s="275">
        <v>999999</v>
      </c>
      <c r="FG77" s="275">
        <v>999999</v>
      </c>
      <c r="FH77" s="275">
        <v>999999</v>
      </c>
      <c r="FI77" s="275">
        <v>999999</v>
      </c>
      <c r="FJ77" s="275">
        <v>999999</v>
      </c>
      <c r="FK77" s="275">
        <v>999999</v>
      </c>
      <c r="FL77" s="275">
        <v>999999</v>
      </c>
      <c r="FM77" s="275">
        <v>999999</v>
      </c>
      <c r="FN77" s="275">
        <v>999999</v>
      </c>
      <c r="FO77" s="275">
        <v>999999</v>
      </c>
      <c r="FP77" s="275">
        <v>999999</v>
      </c>
      <c r="FQ77" s="275">
        <v>999999</v>
      </c>
      <c r="FR77" s="275">
        <v>999999</v>
      </c>
      <c r="FS77" s="275">
        <v>999999</v>
      </c>
      <c r="FT77" s="275">
        <v>999999</v>
      </c>
      <c r="FU77" s="275">
        <v>999999</v>
      </c>
      <c r="FV77" s="275">
        <v>999999</v>
      </c>
      <c r="FW77" s="275">
        <v>999999</v>
      </c>
      <c r="FX77" s="275">
        <v>999999</v>
      </c>
      <c r="FY77" s="275">
        <v>999999</v>
      </c>
      <c r="FZ77" s="275">
        <v>999999</v>
      </c>
      <c r="GA77" s="275">
        <v>999999</v>
      </c>
      <c r="GB77" s="275">
        <v>999999</v>
      </c>
      <c r="GC77" s="275">
        <v>999999</v>
      </c>
      <c r="GD77" s="275">
        <v>999999</v>
      </c>
      <c r="GE77" s="275">
        <v>999999</v>
      </c>
      <c r="GF77" s="275">
        <v>999999</v>
      </c>
      <c r="GG77" s="275">
        <v>999999</v>
      </c>
      <c r="GH77" s="275">
        <v>999999</v>
      </c>
      <c r="GI77" s="275">
        <v>999999</v>
      </c>
      <c r="GJ77" s="275">
        <v>999999</v>
      </c>
      <c r="GK77" s="275">
        <v>999999</v>
      </c>
      <c r="GL77" s="275">
        <v>999999</v>
      </c>
      <c r="GM77" s="275">
        <v>999999</v>
      </c>
      <c r="GN77" s="275">
        <v>999999</v>
      </c>
    </row>
    <row r="78" spans="1:196" ht="108" customHeight="1" x14ac:dyDescent="0.15">
      <c r="A78" s="211">
        <v>72</v>
      </c>
      <c r="B78" s="216" t="str" cm="1">
        <f t="array" aca="1" ref="B78" ca="1">IF(ISNUMBER(FIND(","&amp;A78&amp;",",INDIRECT("E"&amp;$B$2))),"yes","no")</f>
        <v>no</v>
      </c>
      <c r="C78" s="205">
        <f t="shared" ca="1" si="203"/>
        <v>999999</v>
      </c>
      <c r="D78" s="204"/>
      <c r="E78" s="206"/>
      <c r="F78" s="207"/>
      <c r="G78" s="208"/>
      <c r="H78" s="209"/>
      <c r="I78" s="210"/>
      <c r="J78" s="211"/>
      <c r="K78" s="212"/>
      <c r="L78" s="213"/>
      <c r="M78" s="213"/>
      <c r="N78" s="214"/>
      <c r="O78" s="223">
        <v>72</v>
      </c>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t="str">
        <f>'VRP Model'!CG78</f>
        <v>-</v>
      </c>
      <c r="CK78" s="275">
        <v>999999</v>
      </c>
      <c r="CL78" s="275">
        <v>999999</v>
      </c>
      <c r="CM78" s="275">
        <v>999999</v>
      </c>
      <c r="CN78" s="275">
        <v>999999</v>
      </c>
      <c r="CO78" s="275">
        <v>999999</v>
      </c>
      <c r="CP78" s="275">
        <v>999999</v>
      </c>
      <c r="CQ78" s="275">
        <v>999999</v>
      </c>
      <c r="CR78" s="275">
        <v>999999</v>
      </c>
      <c r="CS78" s="275">
        <v>999999</v>
      </c>
      <c r="CT78" s="275">
        <v>999999</v>
      </c>
      <c r="CU78" s="275">
        <v>999999</v>
      </c>
      <c r="CV78" s="275">
        <v>999999</v>
      </c>
      <c r="CW78" s="275">
        <v>999999</v>
      </c>
      <c r="CX78" s="275">
        <v>999999</v>
      </c>
      <c r="CY78" s="275">
        <v>999999</v>
      </c>
      <c r="CZ78" s="275">
        <v>999999</v>
      </c>
      <c r="DA78" s="275">
        <v>999999</v>
      </c>
      <c r="DB78" s="275">
        <v>999999</v>
      </c>
      <c r="DC78" s="275">
        <v>999999</v>
      </c>
      <c r="DD78" s="275">
        <v>999999</v>
      </c>
      <c r="DE78" s="275">
        <v>999999</v>
      </c>
      <c r="DF78" s="275">
        <v>999999</v>
      </c>
      <c r="DG78" s="275">
        <v>999999</v>
      </c>
      <c r="DH78" s="275">
        <v>999999</v>
      </c>
      <c r="DI78" s="275">
        <v>999999</v>
      </c>
      <c r="DJ78" s="275">
        <v>999999</v>
      </c>
      <c r="DK78" s="275">
        <v>999999</v>
      </c>
      <c r="DL78" s="275">
        <v>999999</v>
      </c>
      <c r="DM78" s="275">
        <v>999999</v>
      </c>
      <c r="DN78" s="275">
        <v>999999</v>
      </c>
      <c r="DO78" s="275">
        <v>999999</v>
      </c>
      <c r="DP78" s="275">
        <v>999999</v>
      </c>
      <c r="DQ78" s="275">
        <v>999999</v>
      </c>
      <c r="DR78" s="275">
        <v>999999</v>
      </c>
      <c r="DS78" s="275">
        <v>999999</v>
      </c>
      <c r="DT78" s="275">
        <v>999999</v>
      </c>
      <c r="DU78" s="275">
        <v>999999</v>
      </c>
      <c r="DV78" s="275">
        <v>999999</v>
      </c>
      <c r="DW78" s="275">
        <v>999999</v>
      </c>
      <c r="DX78" s="275">
        <v>999999</v>
      </c>
      <c r="DY78" s="275">
        <v>999999</v>
      </c>
      <c r="DZ78" s="275">
        <v>999999</v>
      </c>
      <c r="EA78" s="275">
        <v>999999</v>
      </c>
      <c r="EB78" s="275">
        <v>999999</v>
      </c>
      <c r="EC78" s="275">
        <v>999999</v>
      </c>
      <c r="ED78" s="275">
        <v>999999</v>
      </c>
      <c r="EE78" s="275">
        <v>999999</v>
      </c>
      <c r="EF78" s="275">
        <v>999999</v>
      </c>
      <c r="EG78" s="275">
        <v>999999</v>
      </c>
      <c r="EH78" s="275">
        <v>999999</v>
      </c>
      <c r="EI78" s="275">
        <v>999999</v>
      </c>
      <c r="EJ78" s="275">
        <v>999999</v>
      </c>
      <c r="EK78" s="275">
        <v>999999</v>
      </c>
      <c r="EL78" s="275">
        <v>999999</v>
      </c>
      <c r="EM78" s="275">
        <v>999999</v>
      </c>
      <c r="EN78" s="275">
        <v>999999</v>
      </c>
      <c r="EO78" s="275">
        <v>999999</v>
      </c>
      <c r="EP78" s="275">
        <v>999999</v>
      </c>
      <c r="EQ78" s="275">
        <v>999999</v>
      </c>
      <c r="ER78" s="275">
        <v>999999</v>
      </c>
      <c r="ES78" s="275">
        <v>999999</v>
      </c>
      <c r="ET78" s="275">
        <v>999999</v>
      </c>
      <c r="EU78" s="275">
        <v>999999</v>
      </c>
      <c r="EV78" s="275">
        <v>999999</v>
      </c>
      <c r="EW78" s="275">
        <v>999999</v>
      </c>
      <c r="EX78" s="275">
        <v>999999</v>
      </c>
      <c r="EY78" s="275">
        <v>999999</v>
      </c>
      <c r="EZ78" s="275">
        <v>999999</v>
      </c>
      <c r="FA78" s="275">
        <v>999999</v>
      </c>
      <c r="FB78" s="275">
        <v>999999</v>
      </c>
      <c r="FC78" s="275">
        <v>999999</v>
      </c>
      <c r="FD78" s="275">
        <v>999999</v>
      </c>
      <c r="FE78" s="275">
        <v>999999</v>
      </c>
      <c r="FF78" s="275">
        <v>999999</v>
      </c>
      <c r="FG78" s="275">
        <v>999999</v>
      </c>
      <c r="FH78" s="275">
        <v>999999</v>
      </c>
      <c r="FI78" s="275">
        <v>999999</v>
      </c>
      <c r="FJ78" s="275">
        <v>999999</v>
      </c>
      <c r="FK78" s="275">
        <v>999999</v>
      </c>
      <c r="FL78" s="275">
        <v>999999</v>
      </c>
      <c r="FM78" s="275">
        <v>999999</v>
      </c>
      <c r="FN78" s="275">
        <v>999999</v>
      </c>
      <c r="FO78" s="275">
        <v>999999</v>
      </c>
      <c r="FP78" s="275">
        <v>999999</v>
      </c>
      <c r="FQ78" s="275">
        <v>999999</v>
      </c>
      <c r="FR78" s="275">
        <v>999999</v>
      </c>
      <c r="FS78" s="275">
        <v>999999</v>
      </c>
      <c r="FT78" s="275">
        <v>999999</v>
      </c>
      <c r="FU78" s="275">
        <v>999999</v>
      </c>
      <c r="FV78" s="275">
        <v>999999</v>
      </c>
      <c r="FW78" s="275">
        <v>999999</v>
      </c>
      <c r="FX78" s="275">
        <v>999999</v>
      </c>
      <c r="FY78" s="275">
        <v>999999</v>
      </c>
      <c r="FZ78" s="275">
        <v>999999</v>
      </c>
      <c r="GA78" s="275">
        <v>999999</v>
      </c>
      <c r="GB78" s="275">
        <v>999999</v>
      </c>
      <c r="GC78" s="275">
        <v>999999</v>
      </c>
      <c r="GD78" s="275">
        <v>999999</v>
      </c>
      <c r="GE78" s="275">
        <v>999999</v>
      </c>
      <c r="GF78" s="275">
        <v>999999</v>
      </c>
      <c r="GG78" s="275">
        <v>999999</v>
      </c>
      <c r="GH78" s="275">
        <v>999999</v>
      </c>
      <c r="GI78" s="275">
        <v>999999</v>
      </c>
      <c r="GJ78" s="275">
        <v>999999</v>
      </c>
      <c r="GK78" s="275">
        <v>999999</v>
      </c>
      <c r="GL78" s="275">
        <v>999999</v>
      </c>
      <c r="GM78" s="275">
        <v>999999</v>
      </c>
      <c r="GN78" s="275">
        <v>999999</v>
      </c>
    </row>
    <row r="79" spans="1:196" ht="135" customHeight="1" x14ac:dyDescent="0.15">
      <c r="A79" s="211">
        <v>73</v>
      </c>
      <c r="B79" s="216" t="str" cm="1">
        <f t="array" aca="1" ref="B79" ca="1">IF(ISNUMBER(FIND(","&amp;A79&amp;",",INDIRECT("E"&amp;$B$2))),"yes","no")</f>
        <v>no</v>
      </c>
      <c r="C79" s="205">
        <f t="shared" ca="1" si="203"/>
        <v>999999</v>
      </c>
      <c r="D79" s="204"/>
      <c r="E79" s="206"/>
      <c r="F79" s="207"/>
      <c r="G79" s="208"/>
      <c r="H79" s="209"/>
      <c r="I79" s="210"/>
      <c r="J79" s="211"/>
      <c r="K79" s="212"/>
      <c r="L79" s="213"/>
      <c r="M79" s="213"/>
      <c r="N79" s="214"/>
      <c r="O79" s="223">
        <v>73</v>
      </c>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t="str">
        <f>'VRP Model'!CH79</f>
        <v>-</v>
      </c>
      <c r="CL79" s="275">
        <v>999999</v>
      </c>
      <c r="CM79" s="275">
        <v>999999</v>
      </c>
      <c r="CN79" s="275">
        <v>999999</v>
      </c>
      <c r="CO79" s="275">
        <v>999999</v>
      </c>
      <c r="CP79" s="275">
        <v>999999</v>
      </c>
      <c r="CQ79" s="275">
        <v>999999</v>
      </c>
      <c r="CR79" s="275">
        <v>999999</v>
      </c>
      <c r="CS79" s="275">
        <v>999999</v>
      </c>
      <c r="CT79" s="275">
        <v>999999</v>
      </c>
      <c r="CU79" s="275">
        <v>999999</v>
      </c>
      <c r="CV79" s="275">
        <v>999999</v>
      </c>
      <c r="CW79" s="275">
        <v>999999</v>
      </c>
      <c r="CX79" s="275">
        <v>999999</v>
      </c>
      <c r="CY79" s="275">
        <v>999999</v>
      </c>
      <c r="CZ79" s="275">
        <v>999999</v>
      </c>
      <c r="DA79" s="275">
        <v>999999</v>
      </c>
      <c r="DB79" s="275">
        <v>999999</v>
      </c>
      <c r="DC79" s="275">
        <v>999999</v>
      </c>
      <c r="DD79" s="275">
        <v>999999</v>
      </c>
      <c r="DE79" s="275">
        <v>999999</v>
      </c>
      <c r="DF79" s="275">
        <v>999999</v>
      </c>
      <c r="DG79" s="275">
        <v>999999</v>
      </c>
      <c r="DH79" s="275">
        <v>999999</v>
      </c>
      <c r="DI79" s="275">
        <v>999999</v>
      </c>
      <c r="DJ79" s="275">
        <v>999999</v>
      </c>
      <c r="DK79" s="275">
        <v>999999</v>
      </c>
      <c r="DL79" s="275">
        <v>999999</v>
      </c>
      <c r="DM79" s="275">
        <v>999999</v>
      </c>
      <c r="DN79" s="275">
        <v>999999</v>
      </c>
      <c r="DO79" s="275">
        <v>999999</v>
      </c>
      <c r="DP79" s="275">
        <v>999999</v>
      </c>
      <c r="DQ79" s="275">
        <v>999999</v>
      </c>
      <c r="DR79" s="275">
        <v>999999</v>
      </c>
      <c r="DS79" s="275">
        <v>999999</v>
      </c>
      <c r="DT79" s="275">
        <v>999999</v>
      </c>
      <c r="DU79" s="275">
        <v>999999</v>
      </c>
      <c r="DV79" s="275">
        <v>999999</v>
      </c>
      <c r="DW79" s="275">
        <v>999999</v>
      </c>
      <c r="DX79" s="275">
        <v>999999</v>
      </c>
      <c r="DY79" s="275">
        <v>999999</v>
      </c>
      <c r="DZ79" s="275">
        <v>999999</v>
      </c>
      <c r="EA79" s="275">
        <v>999999</v>
      </c>
      <c r="EB79" s="275">
        <v>999999</v>
      </c>
      <c r="EC79" s="275">
        <v>999999</v>
      </c>
      <c r="ED79" s="275">
        <v>999999</v>
      </c>
      <c r="EE79" s="275">
        <v>999999</v>
      </c>
      <c r="EF79" s="275">
        <v>999999</v>
      </c>
      <c r="EG79" s="275">
        <v>999999</v>
      </c>
      <c r="EH79" s="275">
        <v>999999</v>
      </c>
      <c r="EI79" s="275">
        <v>999999</v>
      </c>
      <c r="EJ79" s="275">
        <v>999999</v>
      </c>
      <c r="EK79" s="275">
        <v>999999</v>
      </c>
      <c r="EL79" s="275">
        <v>999999</v>
      </c>
      <c r="EM79" s="275">
        <v>999999</v>
      </c>
      <c r="EN79" s="275">
        <v>999999</v>
      </c>
      <c r="EO79" s="275">
        <v>999999</v>
      </c>
      <c r="EP79" s="275">
        <v>999999</v>
      </c>
      <c r="EQ79" s="275">
        <v>999999</v>
      </c>
      <c r="ER79" s="275">
        <v>999999</v>
      </c>
      <c r="ES79" s="275">
        <v>999999</v>
      </c>
      <c r="ET79" s="275">
        <v>999999</v>
      </c>
      <c r="EU79" s="275">
        <v>999999</v>
      </c>
      <c r="EV79" s="275">
        <v>999999</v>
      </c>
      <c r="EW79" s="275">
        <v>999999</v>
      </c>
      <c r="EX79" s="275">
        <v>999999</v>
      </c>
      <c r="EY79" s="275">
        <v>999999</v>
      </c>
      <c r="EZ79" s="275">
        <v>999999</v>
      </c>
      <c r="FA79" s="275">
        <v>999999</v>
      </c>
      <c r="FB79" s="275">
        <v>999999</v>
      </c>
      <c r="FC79" s="275">
        <v>999999</v>
      </c>
      <c r="FD79" s="275">
        <v>999999</v>
      </c>
      <c r="FE79" s="275">
        <v>999999</v>
      </c>
      <c r="FF79" s="275">
        <v>999999</v>
      </c>
      <c r="FG79" s="275">
        <v>999999</v>
      </c>
      <c r="FH79" s="275">
        <v>999999</v>
      </c>
      <c r="FI79" s="275">
        <v>999999</v>
      </c>
      <c r="FJ79" s="275">
        <v>999999</v>
      </c>
      <c r="FK79" s="275">
        <v>999999</v>
      </c>
      <c r="FL79" s="275">
        <v>999999</v>
      </c>
      <c r="FM79" s="275">
        <v>999999</v>
      </c>
      <c r="FN79" s="275">
        <v>999999</v>
      </c>
      <c r="FO79" s="275">
        <v>999999</v>
      </c>
      <c r="FP79" s="275">
        <v>999999</v>
      </c>
      <c r="FQ79" s="275">
        <v>999999</v>
      </c>
      <c r="FR79" s="275">
        <v>999999</v>
      </c>
      <c r="FS79" s="275">
        <v>999999</v>
      </c>
      <c r="FT79" s="275">
        <v>999999</v>
      </c>
      <c r="FU79" s="275">
        <v>999999</v>
      </c>
      <c r="FV79" s="275">
        <v>999999</v>
      </c>
      <c r="FW79" s="275">
        <v>999999</v>
      </c>
      <c r="FX79" s="275">
        <v>999999</v>
      </c>
      <c r="FY79" s="275">
        <v>999999</v>
      </c>
      <c r="FZ79" s="275">
        <v>999999</v>
      </c>
      <c r="GA79" s="275">
        <v>999999</v>
      </c>
      <c r="GB79" s="275">
        <v>999999</v>
      </c>
      <c r="GC79" s="275">
        <v>999999</v>
      </c>
      <c r="GD79" s="275">
        <v>999999</v>
      </c>
      <c r="GE79" s="275">
        <v>999999</v>
      </c>
      <c r="GF79" s="275">
        <v>999999</v>
      </c>
      <c r="GG79" s="275">
        <v>999999</v>
      </c>
      <c r="GH79" s="275">
        <v>999999</v>
      </c>
      <c r="GI79" s="275">
        <v>999999</v>
      </c>
      <c r="GJ79" s="275">
        <v>999999</v>
      </c>
      <c r="GK79" s="275">
        <v>999999</v>
      </c>
      <c r="GL79" s="275">
        <v>999999</v>
      </c>
      <c r="GM79" s="275">
        <v>999999</v>
      </c>
      <c r="GN79" s="275">
        <v>999999</v>
      </c>
    </row>
    <row r="80" spans="1:196" ht="116" customHeight="1" x14ac:dyDescent="0.15">
      <c r="A80" s="211">
        <v>74</v>
      </c>
      <c r="B80" s="216" t="str" cm="1">
        <f t="array" aca="1" ref="B80" ca="1">IF(ISNUMBER(FIND(","&amp;A80&amp;",",INDIRECT("E"&amp;$B$2))),"yes","no")</f>
        <v>no</v>
      </c>
      <c r="C80" s="205">
        <f t="shared" ca="1" si="203"/>
        <v>999999</v>
      </c>
      <c r="D80" s="204"/>
      <c r="E80" s="206"/>
      <c r="F80" s="207"/>
      <c r="G80" s="208"/>
      <c r="H80" s="209"/>
      <c r="I80" s="210"/>
      <c r="J80" s="211"/>
      <c r="K80" s="212"/>
      <c r="L80" s="213"/>
      <c r="M80" s="213"/>
      <c r="N80" s="214"/>
      <c r="O80" s="223">
        <v>74</v>
      </c>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t="str">
        <f>'VRP Model'!CI80</f>
        <v>-</v>
      </c>
      <c r="CM80" s="275">
        <v>999999</v>
      </c>
      <c r="CN80" s="275">
        <v>999999</v>
      </c>
      <c r="CO80" s="275">
        <v>999999</v>
      </c>
      <c r="CP80" s="275">
        <v>999999</v>
      </c>
      <c r="CQ80" s="275">
        <v>999999</v>
      </c>
      <c r="CR80" s="275">
        <v>999999</v>
      </c>
      <c r="CS80" s="275">
        <v>999999</v>
      </c>
      <c r="CT80" s="275">
        <v>999999</v>
      </c>
      <c r="CU80" s="275">
        <v>999999</v>
      </c>
      <c r="CV80" s="275">
        <v>999999</v>
      </c>
      <c r="CW80" s="275">
        <v>999999</v>
      </c>
      <c r="CX80" s="275">
        <v>999999</v>
      </c>
      <c r="CY80" s="275">
        <v>999999</v>
      </c>
      <c r="CZ80" s="275">
        <v>999999</v>
      </c>
      <c r="DA80" s="275">
        <v>999999</v>
      </c>
      <c r="DB80" s="275">
        <v>999999</v>
      </c>
      <c r="DC80" s="275">
        <v>999999</v>
      </c>
      <c r="DD80" s="275">
        <v>999999</v>
      </c>
      <c r="DE80" s="275">
        <v>999999</v>
      </c>
      <c r="DF80" s="275">
        <v>999999</v>
      </c>
      <c r="DG80" s="275">
        <v>999999</v>
      </c>
      <c r="DH80" s="275">
        <v>999999</v>
      </c>
      <c r="DI80" s="275">
        <v>999999</v>
      </c>
      <c r="DJ80" s="275">
        <v>999999</v>
      </c>
      <c r="DK80" s="275">
        <v>999999</v>
      </c>
      <c r="DL80" s="275">
        <v>999999</v>
      </c>
      <c r="DM80" s="275">
        <v>999999</v>
      </c>
      <c r="DN80" s="275">
        <v>999999</v>
      </c>
      <c r="DO80" s="275">
        <v>999999</v>
      </c>
      <c r="DP80" s="275">
        <v>999999</v>
      </c>
      <c r="DQ80" s="275">
        <v>999999</v>
      </c>
      <c r="DR80" s="275">
        <v>999999</v>
      </c>
      <c r="DS80" s="275">
        <v>999999</v>
      </c>
      <c r="DT80" s="275">
        <v>999999</v>
      </c>
      <c r="DU80" s="275">
        <v>999999</v>
      </c>
      <c r="DV80" s="275">
        <v>999999</v>
      </c>
      <c r="DW80" s="275">
        <v>999999</v>
      </c>
      <c r="DX80" s="275">
        <v>999999</v>
      </c>
      <c r="DY80" s="275">
        <v>999999</v>
      </c>
      <c r="DZ80" s="275">
        <v>999999</v>
      </c>
      <c r="EA80" s="275">
        <v>999999</v>
      </c>
      <c r="EB80" s="275">
        <v>999999</v>
      </c>
      <c r="EC80" s="275">
        <v>999999</v>
      </c>
      <c r="ED80" s="275">
        <v>999999</v>
      </c>
      <c r="EE80" s="275">
        <v>999999</v>
      </c>
      <c r="EF80" s="275">
        <v>999999</v>
      </c>
      <c r="EG80" s="275">
        <v>999999</v>
      </c>
      <c r="EH80" s="275">
        <v>999999</v>
      </c>
      <c r="EI80" s="275">
        <v>999999</v>
      </c>
      <c r="EJ80" s="275">
        <v>999999</v>
      </c>
      <c r="EK80" s="275">
        <v>999999</v>
      </c>
      <c r="EL80" s="275">
        <v>999999</v>
      </c>
      <c r="EM80" s="275">
        <v>999999</v>
      </c>
      <c r="EN80" s="275">
        <v>999999</v>
      </c>
      <c r="EO80" s="275">
        <v>999999</v>
      </c>
      <c r="EP80" s="275">
        <v>999999</v>
      </c>
      <c r="EQ80" s="275">
        <v>999999</v>
      </c>
      <c r="ER80" s="275">
        <v>999999</v>
      </c>
      <c r="ES80" s="275">
        <v>999999</v>
      </c>
      <c r="ET80" s="275">
        <v>999999</v>
      </c>
      <c r="EU80" s="275">
        <v>999999</v>
      </c>
      <c r="EV80" s="275">
        <v>999999</v>
      </c>
      <c r="EW80" s="275">
        <v>999999</v>
      </c>
      <c r="EX80" s="275">
        <v>999999</v>
      </c>
      <c r="EY80" s="275">
        <v>999999</v>
      </c>
      <c r="EZ80" s="275">
        <v>999999</v>
      </c>
      <c r="FA80" s="275">
        <v>999999</v>
      </c>
      <c r="FB80" s="275">
        <v>999999</v>
      </c>
      <c r="FC80" s="275">
        <v>999999</v>
      </c>
      <c r="FD80" s="275">
        <v>999999</v>
      </c>
      <c r="FE80" s="275">
        <v>999999</v>
      </c>
      <c r="FF80" s="275">
        <v>999999</v>
      </c>
      <c r="FG80" s="275">
        <v>999999</v>
      </c>
      <c r="FH80" s="275">
        <v>999999</v>
      </c>
      <c r="FI80" s="275">
        <v>999999</v>
      </c>
      <c r="FJ80" s="275">
        <v>999999</v>
      </c>
      <c r="FK80" s="275">
        <v>999999</v>
      </c>
      <c r="FL80" s="275">
        <v>999999</v>
      </c>
      <c r="FM80" s="275">
        <v>999999</v>
      </c>
      <c r="FN80" s="275">
        <v>999999</v>
      </c>
      <c r="FO80" s="275">
        <v>999999</v>
      </c>
      <c r="FP80" s="275">
        <v>999999</v>
      </c>
      <c r="FQ80" s="275">
        <v>999999</v>
      </c>
      <c r="FR80" s="275">
        <v>999999</v>
      </c>
      <c r="FS80" s="275">
        <v>999999</v>
      </c>
      <c r="FT80" s="275">
        <v>999999</v>
      </c>
      <c r="FU80" s="275">
        <v>999999</v>
      </c>
      <c r="FV80" s="275">
        <v>999999</v>
      </c>
      <c r="FW80" s="275">
        <v>999999</v>
      </c>
      <c r="FX80" s="275">
        <v>999999</v>
      </c>
      <c r="FY80" s="275">
        <v>999999</v>
      </c>
      <c r="FZ80" s="275">
        <v>999999</v>
      </c>
      <c r="GA80" s="275">
        <v>999999</v>
      </c>
      <c r="GB80" s="275">
        <v>999999</v>
      </c>
      <c r="GC80" s="275">
        <v>999999</v>
      </c>
      <c r="GD80" s="275">
        <v>999999</v>
      </c>
      <c r="GE80" s="275">
        <v>999999</v>
      </c>
      <c r="GF80" s="275">
        <v>999999</v>
      </c>
      <c r="GG80" s="275">
        <v>999999</v>
      </c>
      <c r="GH80" s="275">
        <v>999999</v>
      </c>
      <c r="GI80" s="275">
        <v>999999</v>
      </c>
      <c r="GJ80" s="275">
        <v>999999</v>
      </c>
      <c r="GK80" s="275">
        <v>999999</v>
      </c>
      <c r="GL80" s="275">
        <v>999999</v>
      </c>
      <c r="GM80" s="275">
        <v>999999</v>
      </c>
      <c r="GN80" s="275">
        <v>999999</v>
      </c>
    </row>
    <row r="81" spans="1:196" ht="124" customHeight="1" x14ac:dyDescent="0.15">
      <c r="A81" s="211">
        <v>75</v>
      </c>
      <c r="B81" s="216" t="str" cm="1">
        <f t="array" aca="1" ref="B81" ca="1">IF(ISNUMBER(FIND(","&amp;A81&amp;",",INDIRECT("E"&amp;$B$2))),"yes","no")</f>
        <v>no</v>
      </c>
      <c r="C81" s="205">
        <f t="shared" ca="1" si="203"/>
        <v>999999</v>
      </c>
      <c r="D81" s="204"/>
      <c r="E81" s="206"/>
      <c r="F81" s="207"/>
      <c r="G81" s="208"/>
      <c r="H81" s="209"/>
      <c r="I81" s="210"/>
      <c r="J81" s="211"/>
      <c r="K81" s="212"/>
      <c r="L81" s="213"/>
      <c r="M81" s="213"/>
      <c r="N81" s="214"/>
      <c r="O81" s="223">
        <v>75</v>
      </c>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t="str">
        <f>'VRP Model'!CJ81</f>
        <v>-</v>
      </c>
      <c r="CN81" s="275">
        <v>999999</v>
      </c>
      <c r="CO81" s="275">
        <v>999999</v>
      </c>
      <c r="CP81" s="275">
        <v>999999</v>
      </c>
      <c r="CQ81" s="275">
        <v>999999</v>
      </c>
      <c r="CR81" s="275">
        <v>999999</v>
      </c>
      <c r="CS81" s="275">
        <v>999999</v>
      </c>
      <c r="CT81" s="275">
        <v>999999</v>
      </c>
      <c r="CU81" s="275">
        <v>999999</v>
      </c>
      <c r="CV81" s="275">
        <v>999999</v>
      </c>
      <c r="CW81" s="275">
        <v>999999</v>
      </c>
      <c r="CX81" s="275">
        <v>999999</v>
      </c>
      <c r="CY81" s="275">
        <v>999999</v>
      </c>
      <c r="CZ81" s="275">
        <v>999999</v>
      </c>
      <c r="DA81" s="275">
        <v>999999</v>
      </c>
      <c r="DB81" s="275">
        <v>999999</v>
      </c>
      <c r="DC81" s="275">
        <v>999999</v>
      </c>
      <c r="DD81" s="275">
        <v>999999</v>
      </c>
      <c r="DE81" s="275">
        <v>999999</v>
      </c>
      <c r="DF81" s="275">
        <v>999999</v>
      </c>
      <c r="DG81" s="275">
        <v>999999</v>
      </c>
      <c r="DH81" s="275">
        <v>999999</v>
      </c>
      <c r="DI81" s="275">
        <v>999999</v>
      </c>
      <c r="DJ81" s="275">
        <v>999999</v>
      </c>
      <c r="DK81" s="275">
        <v>999999</v>
      </c>
      <c r="DL81" s="275">
        <v>999999</v>
      </c>
      <c r="DM81" s="275">
        <v>999999</v>
      </c>
      <c r="DN81" s="275">
        <v>999999</v>
      </c>
      <c r="DO81" s="275">
        <v>999999</v>
      </c>
      <c r="DP81" s="275">
        <v>999999</v>
      </c>
      <c r="DQ81" s="275">
        <v>999999</v>
      </c>
      <c r="DR81" s="275">
        <v>999999</v>
      </c>
      <c r="DS81" s="275">
        <v>999999</v>
      </c>
      <c r="DT81" s="275">
        <v>999999</v>
      </c>
      <c r="DU81" s="275">
        <v>999999</v>
      </c>
      <c r="DV81" s="275">
        <v>999999</v>
      </c>
      <c r="DW81" s="275">
        <v>999999</v>
      </c>
      <c r="DX81" s="275">
        <v>999999</v>
      </c>
      <c r="DY81" s="275">
        <v>999999</v>
      </c>
      <c r="DZ81" s="275">
        <v>999999</v>
      </c>
      <c r="EA81" s="275">
        <v>999999</v>
      </c>
      <c r="EB81" s="275">
        <v>999999</v>
      </c>
      <c r="EC81" s="275">
        <v>999999</v>
      </c>
      <c r="ED81" s="275">
        <v>999999</v>
      </c>
      <c r="EE81" s="275">
        <v>999999</v>
      </c>
      <c r="EF81" s="275">
        <v>999999</v>
      </c>
      <c r="EG81" s="275">
        <v>999999</v>
      </c>
      <c r="EH81" s="275">
        <v>999999</v>
      </c>
      <c r="EI81" s="275">
        <v>999999</v>
      </c>
      <c r="EJ81" s="275">
        <v>999999</v>
      </c>
      <c r="EK81" s="275">
        <v>999999</v>
      </c>
      <c r="EL81" s="275">
        <v>999999</v>
      </c>
      <c r="EM81" s="275">
        <v>999999</v>
      </c>
      <c r="EN81" s="275">
        <v>999999</v>
      </c>
      <c r="EO81" s="275">
        <v>999999</v>
      </c>
      <c r="EP81" s="275">
        <v>999999</v>
      </c>
      <c r="EQ81" s="275">
        <v>999999</v>
      </c>
      <c r="ER81" s="275">
        <v>999999</v>
      </c>
      <c r="ES81" s="275">
        <v>999999</v>
      </c>
      <c r="ET81" s="275">
        <v>999999</v>
      </c>
      <c r="EU81" s="275">
        <v>999999</v>
      </c>
      <c r="EV81" s="275">
        <v>999999</v>
      </c>
      <c r="EW81" s="275">
        <v>999999</v>
      </c>
      <c r="EX81" s="275">
        <v>999999</v>
      </c>
      <c r="EY81" s="275">
        <v>999999</v>
      </c>
      <c r="EZ81" s="275">
        <v>999999</v>
      </c>
      <c r="FA81" s="275">
        <v>999999</v>
      </c>
      <c r="FB81" s="275">
        <v>999999</v>
      </c>
      <c r="FC81" s="275">
        <v>999999</v>
      </c>
      <c r="FD81" s="275">
        <v>999999</v>
      </c>
      <c r="FE81" s="275">
        <v>999999</v>
      </c>
      <c r="FF81" s="275">
        <v>999999</v>
      </c>
      <c r="FG81" s="275">
        <v>999999</v>
      </c>
      <c r="FH81" s="275">
        <v>999999</v>
      </c>
      <c r="FI81" s="275">
        <v>999999</v>
      </c>
      <c r="FJ81" s="275">
        <v>999999</v>
      </c>
      <c r="FK81" s="275">
        <v>999999</v>
      </c>
      <c r="FL81" s="275">
        <v>999999</v>
      </c>
      <c r="FM81" s="275">
        <v>999999</v>
      </c>
      <c r="FN81" s="275">
        <v>999999</v>
      </c>
      <c r="FO81" s="275">
        <v>999999</v>
      </c>
      <c r="FP81" s="275">
        <v>999999</v>
      </c>
      <c r="FQ81" s="275">
        <v>999999</v>
      </c>
      <c r="FR81" s="275">
        <v>999999</v>
      </c>
      <c r="FS81" s="275">
        <v>999999</v>
      </c>
      <c r="FT81" s="275">
        <v>999999</v>
      </c>
      <c r="FU81" s="275">
        <v>999999</v>
      </c>
      <c r="FV81" s="275">
        <v>999999</v>
      </c>
      <c r="FW81" s="275">
        <v>999999</v>
      </c>
      <c r="FX81" s="275">
        <v>999999</v>
      </c>
      <c r="FY81" s="275">
        <v>999999</v>
      </c>
      <c r="FZ81" s="275">
        <v>999999</v>
      </c>
      <c r="GA81" s="275">
        <v>999999</v>
      </c>
      <c r="GB81" s="275">
        <v>999999</v>
      </c>
      <c r="GC81" s="275">
        <v>999999</v>
      </c>
      <c r="GD81" s="275">
        <v>999999</v>
      </c>
      <c r="GE81" s="275">
        <v>999999</v>
      </c>
      <c r="GF81" s="275">
        <v>999999</v>
      </c>
      <c r="GG81" s="275">
        <v>999999</v>
      </c>
      <c r="GH81" s="275">
        <v>999999</v>
      </c>
      <c r="GI81" s="275">
        <v>999999</v>
      </c>
      <c r="GJ81" s="275">
        <v>999999</v>
      </c>
      <c r="GK81" s="275">
        <v>999999</v>
      </c>
      <c r="GL81" s="275">
        <v>999999</v>
      </c>
      <c r="GM81" s="275">
        <v>999999</v>
      </c>
      <c r="GN81" s="275">
        <v>999999</v>
      </c>
    </row>
    <row r="82" spans="1:196" ht="96" customHeight="1" x14ac:dyDescent="0.15">
      <c r="A82" s="211">
        <v>76</v>
      </c>
      <c r="B82" s="216" t="str" cm="1">
        <f t="array" aca="1" ref="B82" ca="1">IF(ISNUMBER(FIND(","&amp;A82&amp;",",INDIRECT("E"&amp;$B$2))),"yes","no")</f>
        <v>no</v>
      </c>
      <c r="C82" s="205">
        <f t="shared" ca="1" si="203"/>
        <v>999999</v>
      </c>
      <c r="D82" s="204"/>
      <c r="E82" s="206"/>
      <c r="F82" s="207"/>
      <c r="G82" s="208"/>
      <c r="H82" s="209"/>
      <c r="I82" s="210"/>
      <c r="J82" s="211"/>
      <c r="K82" s="212"/>
      <c r="L82" s="213"/>
      <c r="M82" s="213"/>
      <c r="N82" s="214"/>
      <c r="O82" s="223">
        <v>76</v>
      </c>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t="str">
        <f>'VRP Model'!CK82</f>
        <v>-</v>
      </c>
      <c r="CO82" s="275">
        <v>999999</v>
      </c>
      <c r="CP82" s="275">
        <v>999999</v>
      </c>
      <c r="CQ82" s="275">
        <v>999999</v>
      </c>
      <c r="CR82" s="275">
        <v>999999</v>
      </c>
      <c r="CS82" s="275">
        <v>999999</v>
      </c>
      <c r="CT82" s="275">
        <v>999999</v>
      </c>
      <c r="CU82" s="275">
        <v>999999</v>
      </c>
      <c r="CV82" s="275">
        <v>999999</v>
      </c>
      <c r="CW82" s="275">
        <v>999999</v>
      </c>
      <c r="CX82" s="275">
        <v>999999</v>
      </c>
      <c r="CY82" s="275">
        <v>999999</v>
      </c>
      <c r="CZ82" s="275">
        <v>999999</v>
      </c>
      <c r="DA82" s="275">
        <v>999999</v>
      </c>
      <c r="DB82" s="275">
        <v>999999</v>
      </c>
      <c r="DC82" s="275">
        <v>999999</v>
      </c>
      <c r="DD82" s="275">
        <v>999999</v>
      </c>
      <c r="DE82" s="275">
        <v>999999</v>
      </c>
      <c r="DF82" s="275">
        <v>999999</v>
      </c>
      <c r="DG82" s="275">
        <v>999999</v>
      </c>
      <c r="DH82" s="275">
        <v>999999</v>
      </c>
      <c r="DI82" s="275">
        <v>999999</v>
      </c>
      <c r="DJ82" s="275">
        <v>999999</v>
      </c>
      <c r="DK82" s="275">
        <v>999999</v>
      </c>
      <c r="DL82" s="275">
        <v>999999</v>
      </c>
      <c r="DM82" s="275">
        <v>999999</v>
      </c>
      <c r="DN82" s="275">
        <v>999999</v>
      </c>
      <c r="DO82" s="275">
        <v>999999</v>
      </c>
      <c r="DP82" s="275">
        <v>999999</v>
      </c>
      <c r="DQ82" s="275">
        <v>999999</v>
      </c>
      <c r="DR82" s="275">
        <v>999999</v>
      </c>
      <c r="DS82" s="275">
        <v>999999</v>
      </c>
      <c r="DT82" s="275">
        <v>999999</v>
      </c>
      <c r="DU82" s="275">
        <v>999999</v>
      </c>
      <c r="DV82" s="275">
        <v>999999</v>
      </c>
      <c r="DW82" s="275">
        <v>999999</v>
      </c>
      <c r="DX82" s="275">
        <v>999999</v>
      </c>
      <c r="DY82" s="275">
        <v>999999</v>
      </c>
      <c r="DZ82" s="275">
        <v>999999</v>
      </c>
      <c r="EA82" s="275">
        <v>999999</v>
      </c>
      <c r="EB82" s="275">
        <v>999999</v>
      </c>
      <c r="EC82" s="275">
        <v>999999</v>
      </c>
      <c r="ED82" s="275">
        <v>999999</v>
      </c>
      <c r="EE82" s="275">
        <v>999999</v>
      </c>
      <c r="EF82" s="275">
        <v>999999</v>
      </c>
      <c r="EG82" s="275">
        <v>999999</v>
      </c>
      <c r="EH82" s="275">
        <v>999999</v>
      </c>
      <c r="EI82" s="275">
        <v>999999</v>
      </c>
      <c r="EJ82" s="275">
        <v>999999</v>
      </c>
      <c r="EK82" s="275">
        <v>999999</v>
      </c>
      <c r="EL82" s="275">
        <v>999999</v>
      </c>
      <c r="EM82" s="275">
        <v>999999</v>
      </c>
      <c r="EN82" s="275">
        <v>999999</v>
      </c>
      <c r="EO82" s="275">
        <v>999999</v>
      </c>
      <c r="EP82" s="275">
        <v>999999</v>
      </c>
      <c r="EQ82" s="275">
        <v>999999</v>
      </c>
      <c r="ER82" s="275">
        <v>999999</v>
      </c>
      <c r="ES82" s="275">
        <v>999999</v>
      </c>
      <c r="ET82" s="275">
        <v>999999</v>
      </c>
      <c r="EU82" s="275">
        <v>999999</v>
      </c>
      <c r="EV82" s="275">
        <v>999999</v>
      </c>
      <c r="EW82" s="275">
        <v>999999</v>
      </c>
      <c r="EX82" s="275">
        <v>999999</v>
      </c>
      <c r="EY82" s="275">
        <v>999999</v>
      </c>
      <c r="EZ82" s="275">
        <v>999999</v>
      </c>
      <c r="FA82" s="275">
        <v>999999</v>
      </c>
      <c r="FB82" s="275">
        <v>999999</v>
      </c>
      <c r="FC82" s="275">
        <v>999999</v>
      </c>
      <c r="FD82" s="275">
        <v>999999</v>
      </c>
      <c r="FE82" s="275">
        <v>999999</v>
      </c>
      <c r="FF82" s="275">
        <v>999999</v>
      </c>
      <c r="FG82" s="275">
        <v>999999</v>
      </c>
      <c r="FH82" s="275">
        <v>999999</v>
      </c>
      <c r="FI82" s="275">
        <v>999999</v>
      </c>
      <c r="FJ82" s="275">
        <v>999999</v>
      </c>
      <c r="FK82" s="275">
        <v>999999</v>
      </c>
      <c r="FL82" s="275">
        <v>999999</v>
      </c>
      <c r="FM82" s="275">
        <v>999999</v>
      </c>
      <c r="FN82" s="275">
        <v>999999</v>
      </c>
      <c r="FO82" s="275">
        <v>999999</v>
      </c>
      <c r="FP82" s="275">
        <v>999999</v>
      </c>
      <c r="FQ82" s="275">
        <v>999999</v>
      </c>
      <c r="FR82" s="275">
        <v>999999</v>
      </c>
      <c r="FS82" s="275">
        <v>999999</v>
      </c>
      <c r="FT82" s="275">
        <v>999999</v>
      </c>
      <c r="FU82" s="275">
        <v>999999</v>
      </c>
      <c r="FV82" s="275">
        <v>999999</v>
      </c>
      <c r="FW82" s="275">
        <v>999999</v>
      </c>
      <c r="FX82" s="275">
        <v>999999</v>
      </c>
      <c r="FY82" s="275">
        <v>999999</v>
      </c>
      <c r="FZ82" s="275">
        <v>999999</v>
      </c>
      <c r="GA82" s="275">
        <v>999999</v>
      </c>
      <c r="GB82" s="275">
        <v>999999</v>
      </c>
      <c r="GC82" s="275">
        <v>999999</v>
      </c>
      <c r="GD82" s="275">
        <v>999999</v>
      </c>
      <c r="GE82" s="275">
        <v>999999</v>
      </c>
      <c r="GF82" s="275">
        <v>999999</v>
      </c>
      <c r="GG82" s="275">
        <v>999999</v>
      </c>
      <c r="GH82" s="275">
        <v>999999</v>
      </c>
      <c r="GI82" s="275">
        <v>999999</v>
      </c>
      <c r="GJ82" s="275">
        <v>999999</v>
      </c>
      <c r="GK82" s="275">
        <v>999999</v>
      </c>
      <c r="GL82" s="275">
        <v>999999</v>
      </c>
      <c r="GM82" s="275">
        <v>999999</v>
      </c>
      <c r="GN82" s="275">
        <v>999999</v>
      </c>
    </row>
    <row r="83" spans="1:196" ht="91" customHeight="1" x14ac:dyDescent="0.15">
      <c r="A83" s="211">
        <v>77</v>
      </c>
      <c r="B83" s="216" t="str" cm="1">
        <f t="array" aca="1" ref="B83" ca="1">IF(ISNUMBER(FIND(","&amp;A83&amp;",",INDIRECT("E"&amp;$B$2))),"yes","no")</f>
        <v>no</v>
      </c>
      <c r="C83" s="205">
        <f t="shared" ca="1" si="203"/>
        <v>999999</v>
      </c>
      <c r="D83" s="204"/>
      <c r="E83" s="206"/>
      <c r="F83" s="207"/>
      <c r="G83" s="208"/>
      <c r="H83" s="209"/>
      <c r="I83" s="210"/>
      <c r="J83" s="211"/>
      <c r="K83" s="212"/>
      <c r="L83" s="213"/>
      <c r="M83" s="213"/>
      <c r="N83" s="214"/>
      <c r="O83" s="223">
        <v>77</v>
      </c>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t="str">
        <f>'VRP Model'!CL83</f>
        <v>-</v>
      </c>
      <c r="CP83" s="275">
        <v>999999</v>
      </c>
      <c r="CQ83" s="275">
        <v>999999</v>
      </c>
      <c r="CR83" s="275">
        <v>999999</v>
      </c>
      <c r="CS83" s="275">
        <v>999999</v>
      </c>
      <c r="CT83" s="275">
        <v>999999</v>
      </c>
      <c r="CU83" s="275">
        <v>999999</v>
      </c>
      <c r="CV83" s="275">
        <v>999999</v>
      </c>
      <c r="CW83" s="275">
        <v>999999</v>
      </c>
      <c r="CX83" s="275">
        <v>999999</v>
      </c>
      <c r="CY83" s="275">
        <v>999999</v>
      </c>
      <c r="CZ83" s="275">
        <v>999999</v>
      </c>
      <c r="DA83" s="275">
        <v>999999</v>
      </c>
      <c r="DB83" s="275">
        <v>999999</v>
      </c>
      <c r="DC83" s="275">
        <v>999999</v>
      </c>
      <c r="DD83" s="275">
        <v>999999</v>
      </c>
      <c r="DE83" s="275">
        <v>999999</v>
      </c>
      <c r="DF83" s="275">
        <v>999999</v>
      </c>
      <c r="DG83" s="275">
        <v>999999</v>
      </c>
      <c r="DH83" s="275">
        <v>999999</v>
      </c>
      <c r="DI83" s="275">
        <v>999999</v>
      </c>
      <c r="DJ83" s="275">
        <v>999999</v>
      </c>
      <c r="DK83" s="275">
        <v>999999</v>
      </c>
      <c r="DL83" s="275">
        <v>999999</v>
      </c>
      <c r="DM83" s="275">
        <v>999999</v>
      </c>
      <c r="DN83" s="275">
        <v>999999</v>
      </c>
      <c r="DO83" s="275">
        <v>999999</v>
      </c>
      <c r="DP83" s="275">
        <v>999999</v>
      </c>
      <c r="DQ83" s="275">
        <v>999999</v>
      </c>
      <c r="DR83" s="275">
        <v>999999</v>
      </c>
      <c r="DS83" s="275">
        <v>999999</v>
      </c>
      <c r="DT83" s="275">
        <v>999999</v>
      </c>
      <c r="DU83" s="275">
        <v>999999</v>
      </c>
      <c r="DV83" s="275">
        <v>999999</v>
      </c>
      <c r="DW83" s="275">
        <v>999999</v>
      </c>
      <c r="DX83" s="275">
        <v>999999</v>
      </c>
      <c r="DY83" s="275">
        <v>999999</v>
      </c>
      <c r="DZ83" s="275">
        <v>999999</v>
      </c>
      <c r="EA83" s="275">
        <v>999999</v>
      </c>
      <c r="EB83" s="275">
        <v>999999</v>
      </c>
      <c r="EC83" s="275">
        <v>999999</v>
      </c>
      <c r="ED83" s="275">
        <v>999999</v>
      </c>
      <c r="EE83" s="275">
        <v>999999</v>
      </c>
      <c r="EF83" s="275">
        <v>999999</v>
      </c>
      <c r="EG83" s="275">
        <v>999999</v>
      </c>
      <c r="EH83" s="275">
        <v>999999</v>
      </c>
      <c r="EI83" s="275">
        <v>999999</v>
      </c>
      <c r="EJ83" s="275">
        <v>999999</v>
      </c>
      <c r="EK83" s="275">
        <v>999999</v>
      </c>
      <c r="EL83" s="275">
        <v>999999</v>
      </c>
      <c r="EM83" s="275">
        <v>999999</v>
      </c>
      <c r="EN83" s="275">
        <v>999999</v>
      </c>
      <c r="EO83" s="275">
        <v>999999</v>
      </c>
      <c r="EP83" s="275">
        <v>999999</v>
      </c>
      <c r="EQ83" s="275">
        <v>999999</v>
      </c>
      <c r="ER83" s="275">
        <v>999999</v>
      </c>
      <c r="ES83" s="275">
        <v>999999</v>
      </c>
      <c r="ET83" s="275">
        <v>999999</v>
      </c>
      <c r="EU83" s="275">
        <v>999999</v>
      </c>
      <c r="EV83" s="275">
        <v>999999</v>
      </c>
      <c r="EW83" s="275">
        <v>999999</v>
      </c>
      <c r="EX83" s="275">
        <v>999999</v>
      </c>
      <c r="EY83" s="275">
        <v>999999</v>
      </c>
      <c r="EZ83" s="275">
        <v>999999</v>
      </c>
      <c r="FA83" s="275">
        <v>999999</v>
      </c>
      <c r="FB83" s="275">
        <v>999999</v>
      </c>
      <c r="FC83" s="275">
        <v>999999</v>
      </c>
      <c r="FD83" s="275">
        <v>999999</v>
      </c>
      <c r="FE83" s="275">
        <v>999999</v>
      </c>
      <c r="FF83" s="275">
        <v>999999</v>
      </c>
      <c r="FG83" s="275">
        <v>999999</v>
      </c>
      <c r="FH83" s="275">
        <v>999999</v>
      </c>
      <c r="FI83" s="275">
        <v>999999</v>
      </c>
      <c r="FJ83" s="275">
        <v>999999</v>
      </c>
      <c r="FK83" s="275">
        <v>999999</v>
      </c>
      <c r="FL83" s="275">
        <v>999999</v>
      </c>
      <c r="FM83" s="275">
        <v>999999</v>
      </c>
      <c r="FN83" s="275">
        <v>999999</v>
      </c>
      <c r="FO83" s="275">
        <v>999999</v>
      </c>
      <c r="FP83" s="275">
        <v>999999</v>
      </c>
      <c r="FQ83" s="275">
        <v>999999</v>
      </c>
      <c r="FR83" s="275">
        <v>999999</v>
      </c>
      <c r="FS83" s="275">
        <v>999999</v>
      </c>
      <c r="FT83" s="275">
        <v>999999</v>
      </c>
      <c r="FU83" s="275">
        <v>999999</v>
      </c>
      <c r="FV83" s="275">
        <v>999999</v>
      </c>
      <c r="FW83" s="275">
        <v>999999</v>
      </c>
      <c r="FX83" s="275">
        <v>999999</v>
      </c>
      <c r="FY83" s="275">
        <v>999999</v>
      </c>
      <c r="FZ83" s="275">
        <v>999999</v>
      </c>
      <c r="GA83" s="275">
        <v>999999</v>
      </c>
      <c r="GB83" s="275">
        <v>999999</v>
      </c>
      <c r="GC83" s="275">
        <v>999999</v>
      </c>
      <c r="GD83" s="275">
        <v>999999</v>
      </c>
      <c r="GE83" s="275">
        <v>999999</v>
      </c>
      <c r="GF83" s="275">
        <v>999999</v>
      </c>
      <c r="GG83" s="275">
        <v>999999</v>
      </c>
      <c r="GH83" s="275">
        <v>999999</v>
      </c>
      <c r="GI83" s="275">
        <v>999999</v>
      </c>
      <c r="GJ83" s="275">
        <v>999999</v>
      </c>
      <c r="GK83" s="275">
        <v>999999</v>
      </c>
      <c r="GL83" s="275">
        <v>999999</v>
      </c>
      <c r="GM83" s="275">
        <v>999999</v>
      </c>
      <c r="GN83" s="275">
        <v>999999</v>
      </c>
    </row>
    <row r="84" spans="1:196" ht="90" customHeight="1" x14ac:dyDescent="0.15">
      <c r="A84" s="211">
        <v>78</v>
      </c>
      <c r="B84" s="216" t="str" cm="1">
        <f t="array" aca="1" ref="B84" ca="1">IF(ISNUMBER(FIND(","&amp;A84&amp;",",INDIRECT("E"&amp;$B$2))),"yes","no")</f>
        <v>no</v>
      </c>
      <c r="C84" s="205">
        <f t="shared" ca="1" si="203"/>
        <v>999999</v>
      </c>
      <c r="D84" s="204"/>
      <c r="E84" s="206"/>
      <c r="F84" s="207"/>
      <c r="G84" s="208"/>
      <c r="H84" s="209"/>
      <c r="I84" s="210"/>
      <c r="J84" s="211"/>
      <c r="K84" s="212"/>
      <c r="L84" s="213"/>
      <c r="M84" s="213"/>
      <c r="N84" s="214"/>
      <c r="O84" s="223">
        <v>78</v>
      </c>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t="str">
        <f>'VRP Model'!CM84</f>
        <v>-</v>
      </c>
      <c r="CQ84" s="275">
        <v>999999</v>
      </c>
      <c r="CR84" s="275">
        <v>999999</v>
      </c>
      <c r="CS84" s="275">
        <v>999999</v>
      </c>
      <c r="CT84" s="275">
        <v>999999</v>
      </c>
      <c r="CU84" s="275">
        <v>999999</v>
      </c>
      <c r="CV84" s="275">
        <v>999999</v>
      </c>
      <c r="CW84" s="275">
        <v>999999</v>
      </c>
      <c r="CX84" s="275">
        <v>999999</v>
      </c>
      <c r="CY84" s="275">
        <v>999999</v>
      </c>
      <c r="CZ84" s="275">
        <v>999999</v>
      </c>
      <c r="DA84" s="275">
        <v>999999</v>
      </c>
      <c r="DB84" s="275">
        <v>999999</v>
      </c>
      <c r="DC84" s="275">
        <v>999999</v>
      </c>
      <c r="DD84" s="275">
        <v>999999</v>
      </c>
      <c r="DE84" s="275">
        <v>999999</v>
      </c>
      <c r="DF84" s="275">
        <v>999999</v>
      </c>
      <c r="DG84" s="275">
        <v>999999</v>
      </c>
      <c r="DH84" s="275">
        <v>999999</v>
      </c>
      <c r="DI84" s="275">
        <v>999999</v>
      </c>
      <c r="DJ84" s="275">
        <v>999999</v>
      </c>
      <c r="DK84" s="275">
        <v>999999</v>
      </c>
      <c r="DL84" s="275">
        <v>999999</v>
      </c>
      <c r="DM84" s="275">
        <v>999999</v>
      </c>
      <c r="DN84" s="275">
        <v>999999</v>
      </c>
      <c r="DO84" s="275">
        <v>999999</v>
      </c>
      <c r="DP84" s="275">
        <v>999999</v>
      </c>
      <c r="DQ84" s="275">
        <v>999999</v>
      </c>
      <c r="DR84" s="275">
        <v>999999</v>
      </c>
      <c r="DS84" s="275">
        <v>999999</v>
      </c>
      <c r="DT84" s="275">
        <v>999999</v>
      </c>
      <c r="DU84" s="275">
        <v>999999</v>
      </c>
      <c r="DV84" s="275">
        <v>999999</v>
      </c>
      <c r="DW84" s="275">
        <v>999999</v>
      </c>
      <c r="DX84" s="275">
        <v>999999</v>
      </c>
      <c r="DY84" s="275">
        <v>999999</v>
      </c>
      <c r="DZ84" s="275">
        <v>999999</v>
      </c>
      <c r="EA84" s="275">
        <v>999999</v>
      </c>
      <c r="EB84" s="275">
        <v>999999</v>
      </c>
      <c r="EC84" s="275">
        <v>999999</v>
      </c>
      <c r="ED84" s="275">
        <v>999999</v>
      </c>
      <c r="EE84" s="275">
        <v>999999</v>
      </c>
      <c r="EF84" s="275">
        <v>999999</v>
      </c>
      <c r="EG84" s="275">
        <v>999999</v>
      </c>
      <c r="EH84" s="275">
        <v>999999</v>
      </c>
      <c r="EI84" s="275">
        <v>999999</v>
      </c>
      <c r="EJ84" s="275">
        <v>999999</v>
      </c>
      <c r="EK84" s="275">
        <v>999999</v>
      </c>
      <c r="EL84" s="275">
        <v>999999</v>
      </c>
      <c r="EM84" s="275">
        <v>999999</v>
      </c>
      <c r="EN84" s="275">
        <v>999999</v>
      </c>
      <c r="EO84" s="275">
        <v>999999</v>
      </c>
      <c r="EP84" s="275">
        <v>999999</v>
      </c>
      <c r="EQ84" s="275">
        <v>999999</v>
      </c>
      <c r="ER84" s="275">
        <v>999999</v>
      </c>
      <c r="ES84" s="275">
        <v>999999</v>
      </c>
      <c r="ET84" s="275">
        <v>999999</v>
      </c>
      <c r="EU84" s="275">
        <v>999999</v>
      </c>
      <c r="EV84" s="275">
        <v>999999</v>
      </c>
      <c r="EW84" s="275">
        <v>999999</v>
      </c>
      <c r="EX84" s="275">
        <v>999999</v>
      </c>
      <c r="EY84" s="275">
        <v>999999</v>
      </c>
      <c r="EZ84" s="275">
        <v>999999</v>
      </c>
      <c r="FA84" s="275">
        <v>999999</v>
      </c>
      <c r="FB84" s="275">
        <v>999999</v>
      </c>
      <c r="FC84" s="275">
        <v>999999</v>
      </c>
      <c r="FD84" s="275">
        <v>999999</v>
      </c>
      <c r="FE84" s="275">
        <v>999999</v>
      </c>
      <c r="FF84" s="275">
        <v>999999</v>
      </c>
      <c r="FG84" s="275">
        <v>999999</v>
      </c>
      <c r="FH84" s="275">
        <v>999999</v>
      </c>
      <c r="FI84" s="275">
        <v>999999</v>
      </c>
      <c r="FJ84" s="275">
        <v>999999</v>
      </c>
      <c r="FK84" s="275">
        <v>999999</v>
      </c>
      <c r="FL84" s="275">
        <v>999999</v>
      </c>
      <c r="FM84" s="275">
        <v>999999</v>
      </c>
      <c r="FN84" s="275">
        <v>999999</v>
      </c>
      <c r="FO84" s="275">
        <v>999999</v>
      </c>
      <c r="FP84" s="275">
        <v>999999</v>
      </c>
      <c r="FQ84" s="275">
        <v>999999</v>
      </c>
      <c r="FR84" s="275">
        <v>999999</v>
      </c>
      <c r="FS84" s="275">
        <v>999999</v>
      </c>
      <c r="FT84" s="275">
        <v>999999</v>
      </c>
      <c r="FU84" s="275">
        <v>999999</v>
      </c>
      <c r="FV84" s="275">
        <v>999999</v>
      </c>
      <c r="FW84" s="275">
        <v>999999</v>
      </c>
      <c r="FX84" s="275">
        <v>999999</v>
      </c>
      <c r="FY84" s="275">
        <v>999999</v>
      </c>
      <c r="FZ84" s="275">
        <v>999999</v>
      </c>
      <c r="GA84" s="275">
        <v>999999</v>
      </c>
      <c r="GB84" s="275">
        <v>999999</v>
      </c>
      <c r="GC84" s="275">
        <v>999999</v>
      </c>
      <c r="GD84" s="275">
        <v>999999</v>
      </c>
      <c r="GE84" s="275">
        <v>999999</v>
      </c>
      <c r="GF84" s="275">
        <v>999999</v>
      </c>
      <c r="GG84" s="275">
        <v>999999</v>
      </c>
      <c r="GH84" s="275">
        <v>999999</v>
      </c>
      <c r="GI84" s="275">
        <v>999999</v>
      </c>
      <c r="GJ84" s="275">
        <v>999999</v>
      </c>
      <c r="GK84" s="275">
        <v>999999</v>
      </c>
      <c r="GL84" s="275">
        <v>999999</v>
      </c>
      <c r="GM84" s="275">
        <v>999999</v>
      </c>
      <c r="GN84" s="275">
        <v>999999</v>
      </c>
    </row>
    <row r="85" spans="1:196" ht="88" customHeight="1" x14ac:dyDescent="0.15">
      <c r="A85" s="211">
        <v>79</v>
      </c>
      <c r="B85" s="216" t="str" cm="1">
        <f t="array" aca="1" ref="B85" ca="1">IF(ISNUMBER(FIND(","&amp;A85&amp;",",INDIRECT("E"&amp;$B$2))),"yes","no")</f>
        <v>no</v>
      </c>
      <c r="C85" s="205">
        <f t="shared" ca="1" si="203"/>
        <v>999999</v>
      </c>
      <c r="D85" s="204"/>
      <c r="E85" s="206"/>
      <c r="F85" s="207"/>
      <c r="G85" s="208"/>
      <c r="H85" s="209"/>
      <c r="I85" s="210"/>
      <c r="J85" s="211"/>
      <c r="K85" s="212"/>
      <c r="L85" s="213"/>
      <c r="M85" s="213"/>
      <c r="N85" s="214"/>
      <c r="O85" s="223">
        <v>79</v>
      </c>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t="str">
        <f>'VRP Model'!CN85</f>
        <v>-</v>
      </c>
      <c r="CR85" s="275">
        <v>999999</v>
      </c>
      <c r="CS85" s="275">
        <v>999999</v>
      </c>
      <c r="CT85" s="275">
        <v>999999</v>
      </c>
      <c r="CU85" s="275">
        <v>999999</v>
      </c>
      <c r="CV85" s="275">
        <v>999999</v>
      </c>
      <c r="CW85" s="275">
        <v>999999</v>
      </c>
      <c r="CX85" s="275">
        <v>999999</v>
      </c>
      <c r="CY85" s="275">
        <v>999999</v>
      </c>
      <c r="CZ85" s="275">
        <v>999999</v>
      </c>
      <c r="DA85" s="275">
        <v>999999</v>
      </c>
      <c r="DB85" s="275">
        <v>999999</v>
      </c>
      <c r="DC85" s="275">
        <v>999999</v>
      </c>
      <c r="DD85" s="275">
        <v>999999</v>
      </c>
      <c r="DE85" s="275">
        <v>999999</v>
      </c>
      <c r="DF85" s="275">
        <v>999999</v>
      </c>
      <c r="DG85" s="275">
        <v>999999</v>
      </c>
      <c r="DH85" s="275">
        <v>999999</v>
      </c>
      <c r="DI85" s="275">
        <v>999999</v>
      </c>
      <c r="DJ85" s="275">
        <v>999999</v>
      </c>
      <c r="DK85" s="275">
        <v>999999</v>
      </c>
      <c r="DL85" s="275">
        <v>999999</v>
      </c>
      <c r="DM85" s="275">
        <v>999999</v>
      </c>
      <c r="DN85" s="275">
        <v>999999</v>
      </c>
      <c r="DO85" s="275">
        <v>999999</v>
      </c>
      <c r="DP85" s="275">
        <v>999999</v>
      </c>
      <c r="DQ85" s="275">
        <v>999999</v>
      </c>
      <c r="DR85" s="275">
        <v>999999</v>
      </c>
      <c r="DS85" s="275">
        <v>999999</v>
      </c>
      <c r="DT85" s="275">
        <v>999999</v>
      </c>
      <c r="DU85" s="275">
        <v>999999</v>
      </c>
      <c r="DV85" s="275">
        <v>999999</v>
      </c>
      <c r="DW85" s="275">
        <v>999999</v>
      </c>
      <c r="DX85" s="275">
        <v>999999</v>
      </c>
      <c r="DY85" s="275">
        <v>999999</v>
      </c>
      <c r="DZ85" s="275">
        <v>999999</v>
      </c>
      <c r="EA85" s="275">
        <v>999999</v>
      </c>
      <c r="EB85" s="275">
        <v>999999</v>
      </c>
      <c r="EC85" s="275">
        <v>999999</v>
      </c>
      <c r="ED85" s="275">
        <v>999999</v>
      </c>
      <c r="EE85" s="275">
        <v>999999</v>
      </c>
      <c r="EF85" s="275">
        <v>999999</v>
      </c>
      <c r="EG85" s="275">
        <v>999999</v>
      </c>
      <c r="EH85" s="275">
        <v>999999</v>
      </c>
      <c r="EI85" s="275">
        <v>999999</v>
      </c>
      <c r="EJ85" s="275">
        <v>999999</v>
      </c>
      <c r="EK85" s="275">
        <v>999999</v>
      </c>
      <c r="EL85" s="275">
        <v>999999</v>
      </c>
      <c r="EM85" s="275">
        <v>999999</v>
      </c>
      <c r="EN85" s="275">
        <v>999999</v>
      </c>
      <c r="EO85" s="275">
        <v>999999</v>
      </c>
      <c r="EP85" s="275">
        <v>999999</v>
      </c>
      <c r="EQ85" s="275">
        <v>999999</v>
      </c>
      <c r="ER85" s="275">
        <v>999999</v>
      </c>
      <c r="ES85" s="275">
        <v>999999</v>
      </c>
      <c r="ET85" s="275">
        <v>999999</v>
      </c>
      <c r="EU85" s="275">
        <v>999999</v>
      </c>
      <c r="EV85" s="275">
        <v>999999</v>
      </c>
      <c r="EW85" s="275">
        <v>999999</v>
      </c>
      <c r="EX85" s="275">
        <v>999999</v>
      </c>
      <c r="EY85" s="275">
        <v>999999</v>
      </c>
      <c r="EZ85" s="275">
        <v>999999</v>
      </c>
      <c r="FA85" s="275">
        <v>999999</v>
      </c>
      <c r="FB85" s="275">
        <v>999999</v>
      </c>
      <c r="FC85" s="275">
        <v>999999</v>
      </c>
      <c r="FD85" s="275">
        <v>999999</v>
      </c>
      <c r="FE85" s="275">
        <v>999999</v>
      </c>
      <c r="FF85" s="275">
        <v>999999</v>
      </c>
      <c r="FG85" s="275">
        <v>999999</v>
      </c>
      <c r="FH85" s="275">
        <v>999999</v>
      </c>
      <c r="FI85" s="275">
        <v>999999</v>
      </c>
      <c r="FJ85" s="275">
        <v>999999</v>
      </c>
      <c r="FK85" s="275">
        <v>999999</v>
      </c>
      <c r="FL85" s="275">
        <v>999999</v>
      </c>
      <c r="FM85" s="275">
        <v>999999</v>
      </c>
      <c r="FN85" s="275">
        <v>999999</v>
      </c>
      <c r="FO85" s="275">
        <v>999999</v>
      </c>
      <c r="FP85" s="275">
        <v>999999</v>
      </c>
      <c r="FQ85" s="275">
        <v>999999</v>
      </c>
      <c r="FR85" s="275">
        <v>999999</v>
      </c>
      <c r="FS85" s="275">
        <v>999999</v>
      </c>
      <c r="FT85" s="275">
        <v>999999</v>
      </c>
      <c r="FU85" s="275">
        <v>999999</v>
      </c>
      <c r="FV85" s="275">
        <v>999999</v>
      </c>
      <c r="FW85" s="275">
        <v>999999</v>
      </c>
      <c r="FX85" s="275">
        <v>999999</v>
      </c>
      <c r="FY85" s="275">
        <v>999999</v>
      </c>
      <c r="FZ85" s="275">
        <v>999999</v>
      </c>
      <c r="GA85" s="275">
        <v>999999</v>
      </c>
      <c r="GB85" s="275">
        <v>999999</v>
      </c>
      <c r="GC85" s="275">
        <v>999999</v>
      </c>
      <c r="GD85" s="275">
        <v>999999</v>
      </c>
      <c r="GE85" s="275">
        <v>999999</v>
      </c>
      <c r="GF85" s="275">
        <v>999999</v>
      </c>
      <c r="GG85" s="275">
        <v>999999</v>
      </c>
      <c r="GH85" s="275">
        <v>999999</v>
      </c>
      <c r="GI85" s="275">
        <v>999999</v>
      </c>
      <c r="GJ85" s="275">
        <v>999999</v>
      </c>
      <c r="GK85" s="275">
        <v>999999</v>
      </c>
      <c r="GL85" s="275">
        <v>999999</v>
      </c>
      <c r="GM85" s="275">
        <v>999999</v>
      </c>
      <c r="GN85" s="275">
        <v>999999</v>
      </c>
    </row>
    <row r="86" spans="1:196" ht="80" customHeight="1" x14ac:dyDescent="0.15">
      <c r="A86" s="211">
        <v>80</v>
      </c>
      <c r="B86" s="216" t="str" cm="1">
        <f t="array" aca="1" ref="B86" ca="1">IF(ISNUMBER(FIND(","&amp;A86&amp;",",INDIRECT("E"&amp;$B$2))),"yes","no")</f>
        <v>no</v>
      </c>
      <c r="C86" s="205">
        <f t="shared" ca="1" si="203"/>
        <v>999999</v>
      </c>
      <c r="D86" s="204"/>
      <c r="E86" s="206"/>
      <c r="F86" s="207"/>
      <c r="G86" s="208"/>
      <c r="H86" s="209"/>
      <c r="I86" s="210"/>
      <c r="J86" s="211"/>
      <c r="K86" s="212"/>
      <c r="L86" s="213"/>
      <c r="M86" s="213"/>
      <c r="N86" s="214"/>
      <c r="O86" s="223">
        <v>80</v>
      </c>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t="str">
        <f>'VRP Model'!CO86</f>
        <v>-</v>
      </c>
      <c r="CS86" s="275">
        <v>999999</v>
      </c>
      <c r="CT86" s="275">
        <v>999999</v>
      </c>
      <c r="CU86" s="275">
        <v>999999</v>
      </c>
      <c r="CV86" s="275">
        <v>999999</v>
      </c>
      <c r="CW86" s="275">
        <v>999999</v>
      </c>
      <c r="CX86" s="275">
        <v>999999</v>
      </c>
      <c r="CY86" s="275">
        <v>999999</v>
      </c>
      <c r="CZ86" s="275">
        <v>999999</v>
      </c>
      <c r="DA86" s="275">
        <v>999999</v>
      </c>
      <c r="DB86" s="275">
        <v>999999</v>
      </c>
      <c r="DC86" s="275">
        <v>999999</v>
      </c>
      <c r="DD86" s="275">
        <v>999999</v>
      </c>
      <c r="DE86" s="275">
        <v>999999</v>
      </c>
      <c r="DF86" s="275">
        <v>999999</v>
      </c>
      <c r="DG86" s="275">
        <v>999999</v>
      </c>
      <c r="DH86" s="275">
        <v>999999</v>
      </c>
      <c r="DI86" s="275">
        <v>999999</v>
      </c>
      <c r="DJ86" s="275">
        <v>999999</v>
      </c>
      <c r="DK86" s="275">
        <v>999999</v>
      </c>
      <c r="DL86" s="275">
        <v>999999</v>
      </c>
      <c r="DM86" s="275">
        <v>999999</v>
      </c>
      <c r="DN86" s="275">
        <v>999999</v>
      </c>
      <c r="DO86" s="275">
        <v>999999</v>
      </c>
      <c r="DP86" s="275">
        <v>999999</v>
      </c>
      <c r="DQ86" s="275">
        <v>999999</v>
      </c>
      <c r="DR86" s="275">
        <v>999999</v>
      </c>
      <c r="DS86" s="275">
        <v>999999</v>
      </c>
      <c r="DT86" s="275">
        <v>999999</v>
      </c>
      <c r="DU86" s="275">
        <v>999999</v>
      </c>
      <c r="DV86" s="275">
        <v>999999</v>
      </c>
      <c r="DW86" s="275">
        <v>999999</v>
      </c>
      <c r="DX86" s="275">
        <v>999999</v>
      </c>
      <c r="DY86" s="275">
        <v>999999</v>
      </c>
      <c r="DZ86" s="275">
        <v>999999</v>
      </c>
      <c r="EA86" s="275">
        <v>999999</v>
      </c>
      <c r="EB86" s="275">
        <v>999999</v>
      </c>
      <c r="EC86" s="275">
        <v>999999</v>
      </c>
      <c r="ED86" s="275">
        <v>999999</v>
      </c>
      <c r="EE86" s="275">
        <v>999999</v>
      </c>
      <c r="EF86" s="275">
        <v>999999</v>
      </c>
      <c r="EG86" s="275">
        <v>999999</v>
      </c>
      <c r="EH86" s="275">
        <v>999999</v>
      </c>
      <c r="EI86" s="275">
        <v>999999</v>
      </c>
      <c r="EJ86" s="275">
        <v>999999</v>
      </c>
      <c r="EK86" s="275">
        <v>999999</v>
      </c>
      <c r="EL86" s="275">
        <v>999999</v>
      </c>
      <c r="EM86" s="275">
        <v>999999</v>
      </c>
      <c r="EN86" s="275">
        <v>999999</v>
      </c>
      <c r="EO86" s="275">
        <v>999999</v>
      </c>
      <c r="EP86" s="275">
        <v>999999</v>
      </c>
      <c r="EQ86" s="275">
        <v>999999</v>
      </c>
      <c r="ER86" s="275">
        <v>999999</v>
      </c>
      <c r="ES86" s="275">
        <v>999999</v>
      </c>
      <c r="ET86" s="275">
        <v>999999</v>
      </c>
      <c r="EU86" s="275">
        <v>999999</v>
      </c>
      <c r="EV86" s="275">
        <v>999999</v>
      </c>
      <c r="EW86" s="275">
        <v>999999</v>
      </c>
      <c r="EX86" s="275">
        <v>999999</v>
      </c>
      <c r="EY86" s="275">
        <v>999999</v>
      </c>
      <c r="EZ86" s="275">
        <v>999999</v>
      </c>
      <c r="FA86" s="275">
        <v>999999</v>
      </c>
      <c r="FB86" s="275">
        <v>999999</v>
      </c>
      <c r="FC86" s="275">
        <v>999999</v>
      </c>
      <c r="FD86" s="275">
        <v>999999</v>
      </c>
      <c r="FE86" s="275">
        <v>999999</v>
      </c>
      <c r="FF86" s="275">
        <v>999999</v>
      </c>
      <c r="FG86" s="275">
        <v>999999</v>
      </c>
      <c r="FH86" s="275">
        <v>999999</v>
      </c>
      <c r="FI86" s="275">
        <v>999999</v>
      </c>
      <c r="FJ86" s="275">
        <v>999999</v>
      </c>
      <c r="FK86" s="275">
        <v>999999</v>
      </c>
      <c r="FL86" s="275">
        <v>999999</v>
      </c>
      <c r="FM86" s="275">
        <v>999999</v>
      </c>
      <c r="FN86" s="275">
        <v>999999</v>
      </c>
      <c r="FO86" s="275">
        <v>999999</v>
      </c>
      <c r="FP86" s="275">
        <v>999999</v>
      </c>
      <c r="FQ86" s="275">
        <v>999999</v>
      </c>
      <c r="FR86" s="275">
        <v>999999</v>
      </c>
      <c r="FS86" s="275">
        <v>999999</v>
      </c>
      <c r="FT86" s="275">
        <v>999999</v>
      </c>
      <c r="FU86" s="275">
        <v>999999</v>
      </c>
      <c r="FV86" s="275">
        <v>999999</v>
      </c>
      <c r="FW86" s="275">
        <v>999999</v>
      </c>
      <c r="FX86" s="275">
        <v>999999</v>
      </c>
      <c r="FY86" s="275">
        <v>999999</v>
      </c>
      <c r="FZ86" s="275">
        <v>999999</v>
      </c>
      <c r="GA86" s="275">
        <v>999999</v>
      </c>
      <c r="GB86" s="275">
        <v>999999</v>
      </c>
      <c r="GC86" s="275">
        <v>999999</v>
      </c>
      <c r="GD86" s="275">
        <v>999999</v>
      </c>
      <c r="GE86" s="275">
        <v>999999</v>
      </c>
      <c r="GF86" s="275">
        <v>999999</v>
      </c>
      <c r="GG86" s="275">
        <v>999999</v>
      </c>
      <c r="GH86" s="275">
        <v>999999</v>
      </c>
      <c r="GI86" s="275">
        <v>999999</v>
      </c>
      <c r="GJ86" s="275">
        <v>999999</v>
      </c>
      <c r="GK86" s="275">
        <v>999999</v>
      </c>
      <c r="GL86" s="275">
        <v>999999</v>
      </c>
      <c r="GM86" s="275">
        <v>999999</v>
      </c>
      <c r="GN86" s="275">
        <v>999999</v>
      </c>
    </row>
    <row r="87" spans="1:196" ht="105" customHeight="1" x14ac:dyDescent="0.15">
      <c r="A87" s="211">
        <v>81</v>
      </c>
      <c r="B87" s="216" t="str" cm="1">
        <f t="array" aca="1" ref="B87" ca="1">IF(ISNUMBER(FIND(","&amp;A87&amp;",",INDIRECT("E"&amp;$B$2))),"yes","no")</f>
        <v>no</v>
      </c>
      <c r="C87" s="205">
        <f t="shared" ca="1" si="203"/>
        <v>999999</v>
      </c>
      <c r="D87" s="204"/>
      <c r="E87" s="206"/>
      <c r="F87" s="207"/>
      <c r="G87" s="208"/>
      <c r="H87" s="209"/>
      <c r="I87" s="210"/>
      <c r="J87" s="211"/>
      <c r="K87" s="212"/>
      <c r="L87" s="213"/>
      <c r="M87" s="213"/>
      <c r="N87" s="214"/>
      <c r="O87" s="223">
        <v>81</v>
      </c>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t="str">
        <f>'VRP Model'!CP87</f>
        <v>-</v>
      </c>
      <c r="CT87" s="275">
        <v>999999</v>
      </c>
      <c r="CU87" s="275">
        <v>999999</v>
      </c>
      <c r="CV87" s="275">
        <v>999999</v>
      </c>
      <c r="CW87" s="275">
        <v>999999</v>
      </c>
      <c r="CX87" s="275">
        <v>999999</v>
      </c>
      <c r="CY87" s="275">
        <v>999999</v>
      </c>
      <c r="CZ87" s="275">
        <v>999999</v>
      </c>
      <c r="DA87" s="275">
        <v>999999</v>
      </c>
      <c r="DB87" s="275">
        <v>999999</v>
      </c>
      <c r="DC87" s="275">
        <v>999999</v>
      </c>
      <c r="DD87" s="275">
        <v>999999</v>
      </c>
      <c r="DE87" s="275">
        <v>999999</v>
      </c>
      <c r="DF87" s="275">
        <v>999999</v>
      </c>
      <c r="DG87" s="275">
        <v>999999</v>
      </c>
      <c r="DH87" s="275">
        <v>999999</v>
      </c>
      <c r="DI87" s="275">
        <v>999999</v>
      </c>
      <c r="DJ87" s="275">
        <v>999999</v>
      </c>
      <c r="DK87" s="275">
        <v>999999</v>
      </c>
      <c r="DL87" s="275">
        <v>999999</v>
      </c>
      <c r="DM87" s="275">
        <v>999999</v>
      </c>
      <c r="DN87" s="275">
        <v>999999</v>
      </c>
      <c r="DO87" s="275">
        <v>999999</v>
      </c>
      <c r="DP87" s="275">
        <v>999999</v>
      </c>
      <c r="DQ87" s="275">
        <v>999999</v>
      </c>
      <c r="DR87" s="275">
        <v>999999</v>
      </c>
      <c r="DS87" s="275">
        <v>999999</v>
      </c>
      <c r="DT87" s="275">
        <v>999999</v>
      </c>
      <c r="DU87" s="275">
        <v>999999</v>
      </c>
      <c r="DV87" s="275">
        <v>999999</v>
      </c>
      <c r="DW87" s="275">
        <v>999999</v>
      </c>
      <c r="DX87" s="275">
        <v>999999</v>
      </c>
      <c r="DY87" s="275">
        <v>999999</v>
      </c>
      <c r="DZ87" s="275">
        <v>999999</v>
      </c>
      <c r="EA87" s="275">
        <v>999999</v>
      </c>
      <c r="EB87" s="275">
        <v>999999</v>
      </c>
      <c r="EC87" s="275">
        <v>999999</v>
      </c>
      <c r="ED87" s="275">
        <v>999999</v>
      </c>
      <c r="EE87" s="275">
        <v>999999</v>
      </c>
      <c r="EF87" s="275">
        <v>999999</v>
      </c>
      <c r="EG87" s="275">
        <v>999999</v>
      </c>
      <c r="EH87" s="275">
        <v>999999</v>
      </c>
      <c r="EI87" s="275">
        <v>999999</v>
      </c>
      <c r="EJ87" s="275">
        <v>999999</v>
      </c>
      <c r="EK87" s="275">
        <v>999999</v>
      </c>
      <c r="EL87" s="275">
        <v>999999</v>
      </c>
      <c r="EM87" s="275">
        <v>999999</v>
      </c>
      <c r="EN87" s="275">
        <v>999999</v>
      </c>
      <c r="EO87" s="275">
        <v>999999</v>
      </c>
      <c r="EP87" s="275">
        <v>999999</v>
      </c>
      <c r="EQ87" s="275">
        <v>999999</v>
      </c>
      <c r="ER87" s="275">
        <v>999999</v>
      </c>
      <c r="ES87" s="275">
        <v>999999</v>
      </c>
      <c r="ET87" s="275">
        <v>999999</v>
      </c>
      <c r="EU87" s="275">
        <v>999999</v>
      </c>
      <c r="EV87" s="275">
        <v>999999</v>
      </c>
      <c r="EW87" s="275">
        <v>999999</v>
      </c>
      <c r="EX87" s="275">
        <v>999999</v>
      </c>
      <c r="EY87" s="275">
        <v>999999</v>
      </c>
      <c r="EZ87" s="275">
        <v>999999</v>
      </c>
      <c r="FA87" s="275">
        <v>999999</v>
      </c>
      <c r="FB87" s="275">
        <v>999999</v>
      </c>
      <c r="FC87" s="275">
        <v>999999</v>
      </c>
      <c r="FD87" s="275">
        <v>999999</v>
      </c>
      <c r="FE87" s="275">
        <v>999999</v>
      </c>
      <c r="FF87" s="275">
        <v>999999</v>
      </c>
      <c r="FG87" s="275">
        <v>999999</v>
      </c>
      <c r="FH87" s="275">
        <v>999999</v>
      </c>
      <c r="FI87" s="275">
        <v>999999</v>
      </c>
      <c r="FJ87" s="275">
        <v>999999</v>
      </c>
      <c r="FK87" s="275">
        <v>999999</v>
      </c>
      <c r="FL87" s="275">
        <v>999999</v>
      </c>
      <c r="FM87" s="275">
        <v>999999</v>
      </c>
      <c r="FN87" s="275">
        <v>999999</v>
      </c>
      <c r="FO87" s="275">
        <v>999999</v>
      </c>
      <c r="FP87" s="275">
        <v>999999</v>
      </c>
      <c r="FQ87" s="275">
        <v>999999</v>
      </c>
      <c r="FR87" s="275">
        <v>999999</v>
      </c>
      <c r="FS87" s="275">
        <v>999999</v>
      </c>
      <c r="FT87" s="275">
        <v>999999</v>
      </c>
      <c r="FU87" s="275">
        <v>999999</v>
      </c>
      <c r="FV87" s="275">
        <v>999999</v>
      </c>
      <c r="FW87" s="275">
        <v>999999</v>
      </c>
      <c r="FX87" s="275">
        <v>999999</v>
      </c>
      <c r="FY87" s="275">
        <v>999999</v>
      </c>
      <c r="FZ87" s="275">
        <v>999999</v>
      </c>
      <c r="GA87" s="275">
        <v>999999</v>
      </c>
      <c r="GB87" s="275">
        <v>999999</v>
      </c>
      <c r="GC87" s="275">
        <v>999999</v>
      </c>
      <c r="GD87" s="275">
        <v>999999</v>
      </c>
      <c r="GE87" s="275">
        <v>999999</v>
      </c>
      <c r="GF87" s="275">
        <v>999999</v>
      </c>
      <c r="GG87" s="275">
        <v>999999</v>
      </c>
      <c r="GH87" s="275">
        <v>999999</v>
      </c>
      <c r="GI87" s="275">
        <v>999999</v>
      </c>
      <c r="GJ87" s="275">
        <v>999999</v>
      </c>
      <c r="GK87" s="275">
        <v>999999</v>
      </c>
      <c r="GL87" s="275">
        <v>999999</v>
      </c>
      <c r="GM87" s="275">
        <v>999999</v>
      </c>
      <c r="GN87" s="275">
        <v>999999</v>
      </c>
    </row>
    <row r="88" spans="1:196" ht="92" customHeight="1" x14ac:dyDescent="0.15">
      <c r="A88" s="211">
        <v>82</v>
      </c>
      <c r="B88" s="216" t="str" cm="1">
        <f t="array" aca="1" ref="B88" ca="1">IF(ISNUMBER(FIND(","&amp;A88&amp;",",INDIRECT("E"&amp;$B$2))),"yes","no")</f>
        <v>no</v>
      </c>
      <c r="C88" s="205">
        <f t="shared" ca="1" si="203"/>
        <v>999999</v>
      </c>
      <c r="D88" s="204"/>
      <c r="E88" s="206"/>
      <c r="F88" s="207"/>
      <c r="G88" s="208"/>
      <c r="H88" s="209"/>
      <c r="I88" s="210"/>
      <c r="J88" s="211"/>
      <c r="K88" s="212"/>
      <c r="L88" s="213"/>
      <c r="M88" s="213"/>
      <c r="N88" s="214"/>
      <c r="O88" s="223">
        <v>82</v>
      </c>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t="str">
        <f>'VRP Model'!CQ88</f>
        <v>-</v>
      </c>
      <c r="CU88" s="275">
        <v>999999</v>
      </c>
      <c r="CV88" s="275">
        <v>999999</v>
      </c>
      <c r="CW88" s="275">
        <v>999999</v>
      </c>
      <c r="CX88" s="275">
        <v>999999</v>
      </c>
      <c r="CY88" s="275">
        <v>999999</v>
      </c>
      <c r="CZ88" s="275">
        <v>999999</v>
      </c>
      <c r="DA88" s="275">
        <v>999999</v>
      </c>
      <c r="DB88" s="275">
        <v>999999</v>
      </c>
      <c r="DC88" s="275">
        <v>999999</v>
      </c>
      <c r="DD88" s="275">
        <v>999999</v>
      </c>
      <c r="DE88" s="275">
        <v>999999</v>
      </c>
      <c r="DF88" s="275">
        <v>999999</v>
      </c>
      <c r="DG88" s="275">
        <v>999999</v>
      </c>
      <c r="DH88" s="275">
        <v>999999</v>
      </c>
      <c r="DI88" s="275">
        <v>999999</v>
      </c>
      <c r="DJ88" s="275">
        <v>999999</v>
      </c>
      <c r="DK88" s="275">
        <v>999999</v>
      </c>
      <c r="DL88" s="275">
        <v>999999</v>
      </c>
      <c r="DM88" s="275">
        <v>999999</v>
      </c>
      <c r="DN88" s="275">
        <v>999999</v>
      </c>
      <c r="DO88" s="275">
        <v>999999</v>
      </c>
      <c r="DP88" s="275">
        <v>999999</v>
      </c>
      <c r="DQ88" s="275">
        <v>999999</v>
      </c>
      <c r="DR88" s="275">
        <v>999999</v>
      </c>
      <c r="DS88" s="275">
        <v>999999</v>
      </c>
      <c r="DT88" s="275">
        <v>999999</v>
      </c>
      <c r="DU88" s="275">
        <v>999999</v>
      </c>
      <c r="DV88" s="275">
        <v>999999</v>
      </c>
      <c r="DW88" s="275">
        <v>999999</v>
      </c>
      <c r="DX88" s="275">
        <v>999999</v>
      </c>
      <c r="DY88" s="275">
        <v>999999</v>
      </c>
      <c r="DZ88" s="275">
        <v>999999</v>
      </c>
      <c r="EA88" s="275">
        <v>999999</v>
      </c>
      <c r="EB88" s="275">
        <v>999999</v>
      </c>
      <c r="EC88" s="275">
        <v>999999</v>
      </c>
      <c r="ED88" s="275">
        <v>999999</v>
      </c>
      <c r="EE88" s="275">
        <v>999999</v>
      </c>
      <c r="EF88" s="275">
        <v>999999</v>
      </c>
      <c r="EG88" s="275">
        <v>999999</v>
      </c>
      <c r="EH88" s="275">
        <v>999999</v>
      </c>
      <c r="EI88" s="275">
        <v>999999</v>
      </c>
      <c r="EJ88" s="275">
        <v>999999</v>
      </c>
      <c r="EK88" s="275">
        <v>999999</v>
      </c>
      <c r="EL88" s="275">
        <v>999999</v>
      </c>
      <c r="EM88" s="275">
        <v>999999</v>
      </c>
      <c r="EN88" s="275">
        <v>999999</v>
      </c>
      <c r="EO88" s="275">
        <v>999999</v>
      </c>
      <c r="EP88" s="275">
        <v>999999</v>
      </c>
      <c r="EQ88" s="275">
        <v>999999</v>
      </c>
      <c r="ER88" s="275">
        <v>999999</v>
      </c>
      <c r="ES88" s="275">
        <v>999999</v>
      </c>
      <c r="ET88" s="275">
        <v>999999</v>
      </c>
      <c r="EU88" s="275">
        <v>999999</v>
      </c>
      <c r="EV88" s="275">
        <v>999999</v>
      </c>
      <c r="EW88" s="275">
        <v>999999</v>
      </c>
      <c r="EX88" s="275">
        <v>999999</v>
      </c>
      <c r="EY88" s="275">
        <v>999999</v>
      </c>
      <c r="EZ88" s="275">
        <v>999999</v>
      </c>
      <c r="FA88" s="275">
        <v>999999</v>
      </c>
      <c r="FB88" s="275">
        <v>999999</v>
      </c>
      <c r="FC88" s="275">
        <v>999999</v>
      </c>
      <c r="FD88" s="275">
        <v>999999</v>
      </c>
      <c r="FE88" s="275">
        <v>999999</v>
      </c>
      <c r="FF88" s="275">
        <v>999999</v>
      </c>
      <c r="FG88" s="275">
        <v>999999</v>
      </c>
      <c r="FH88" s="275">
        <v>999999</v>
      </c>
      <c r="FI88" s="275">
        <v>999999</v>
      </c>
      <c r="FJ88" s="275">
        <v>999999</v>
      </c>
      <c r="FK88" s="275">
        <v>999999</v>
      </c>
      <c r="FL88" s="275">
        <v>999999</v>
      </c>
      <c r="FM88" s="275">
        <v>999999</v>
      </c>
      <c r="FN88" s="275">
        <v>999999</v>
      </c>
      <c r="FO88" s="275">
        <v>999999</v>
      </c>
      <c r="FP88" s="275">
        <v>999999</v>
      </c>
      <c r="FQ88" s="275">
        <v>999999</v>
      </c>
      <c r="FR88" s="275">
        <v>999999</v>
      </c>
      <c r="FS88" s="275">
        <v>999999</v>
      </c>
      <c r="FT88" s="275">
        <v>999999</v>
      </c>
      <c r="FU88" s="275">
        <v>999999</v>
      </c>
      <c r="FV88" s="275">
        <v>999999</v>
      </c>
      <c r="FW88" s="275">
        <v>999999</v>
      </c>
      <c r="FX88" s="275">
        <v>999999</v>
      </c>
      <c r="FY88" s="275">
        <v>999999</v>
      </c>
      <c r="FZ88" s="275">
        <v>999999</v>
      </c>
      <c r="GA88" s="275">
        <v>999999</v>
      </c>
      <c r="GB88" s="275">
        <v>999999</v>
      </c>
      <c r="GC88" s="275">
        <v>999999</v>
      </c>
      <c r="GD88" s="275">
        <v>999999</v>
      </c>
      <c r="GE88" s="275">
        <v>999999</v>
      </c>
      <c r="GF88" s="275">
        <v>999999</v>
      </c>
      <c r="GG88" s="275">
        <v>999999</v>
      </c>
      <c r="GH88" s="275">
        <v>999999</v>
      </c>
      <c r="GI88" s="275">
        <v>999999</v>
      </c>
      <c r="GJ88" s="275">
        <v>999999</v>
      </c>
      <c r="GK88" s="275">
        <v>999999</v>
      </c>
      <c r="GL88" s="275">
        <v>999999</v>
      </c>
      <c r="GM88" s="275">
        <v>999999</v>
      </c>
      <c r="GN88" s="275">
        <v>999999</v>
      </c>
    </row>
    <row r="89" spans="1:196" ht="106" customHeight="1" x14ac:dyDescent="0.15">
      <c r="A89" s="211">
        <v>83</v>
      </c>
      <c r="B89" s="216" t="str" cm="1">
        <f t="array" aca="1" ref="B89" ca="1">IF(ISNUMBER(FIND(","&amp;A89&amp;",",INDIRECT("E"&amp;$B$2))),"yes","no")</f>
        <v>no</v>
      </c>
      <c r="C89" s="205">
        <f t="shared" ca="1" si="203"/>
        <v>999999</v>
      </c>
      <c r="D89" s="204"/>
      <c r="E89" s="206"/>
      <c r="F89" s="207"/>
      <c r="G89" s="208"/>
      <c r="H89" s="209"/>
      <c r="I89" s="210"/>
      <c r="J89" s="211"/>
      <c r="K89" s="212"/>
      <c r="L89" s="213"/>
      <c r="M89" s="213"/>
      <c r="N89" s="214"/>
      <c r="O89" s="223">
        <v>83</v>
      </c>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t="str">
        <f>'VRP Model'!CR89</f>
        <v>-</v>
      </c>
      <c r="CV89" s="275">
        <v>999999</v>
      </c>
      <c r="CW89" s="275">
        <v>999999</v>
      </c>
      <c r="CX89" s="275">
        <v>999999</v>
      </c>
      <c r="CY89" s="275">
        <v>999999</v>
      </c>
      <c r="CZ89" s="275">
        <v>999999</v>
      </c>
      <c r="DA89" s="275">
        <v>999999</v>
      </c>
      <c r="DB89" s="275">
        <v>999999</v>
      </c>
      <c r="DC89" s="275">
        <v>999999</v>
      </c>
      <c r="DD89" s="275">
        <v>999999</v>
      </c>
      <c r="DE89" s="275">
        <v>999999</v>
      </c>
      <c r="DF89" s="275">
        <v>999999</v>
      </c>
      <c r="DG89" s="275">
        <v>999999</v>
      </c>
      <c r="DH89" s="275">
        <v>999999</v>
      </c>
      <c r="DI89" s="275">
        <v>999999</v>
      </c>
      <c r="DJ89" s="275">
        <v>999999</v>
      </c>
      <c r="DK89" s="275">
        <v>999999</v>
      </c>
      <c r="DL89" s="275">
        <v>999999</v>
      </c>
      <c r="DM89" s="275">
        <v>999999</v>
      </c>
      <c r="DN89" s="275">
        <v>999999</v>
      </c>
      <c r="DO89" s="275">
        <v>999999</v>
      </c>
      <c r="DP89" s="275">
        <v>999999</v>
      </c>
      <c r="DQ89" s="275">
        <v>999999</v>
      </c>
      <c r="DR89" s="275">
        <v>999999</v>
      </c>
      <c r="DS89" s="275">
        <v>999999</v>
      </c>
      <c r="DT89" s="275">
        <v>999999</v>
      </c>
      <c r="DU89" s="275">
        <v>999999</v>
      </c>
      <c r="DV89" s="275">
        <v>999999</v>
      </c>
      <c r="DW89" s="275">
        <v>999999</v>
      </c>
      <c r="DX89" s="275">
        <v>999999</v>
      </c>
      <c r="DY89" s="275">
        <v>999999</v>
      </c>
      <c r="DZ89" s="275">
        <v>999999</v>
      </c>
      <c r="EA89" s="275">
        <v>999999</v>
      </c>
      <c r="EB89" s="275">
        <v>999999</v>
      </c>
      <c r="EC89" s="275">
        <v>999999</v>
      </c>
      <c r="ED89" s="275">
        <v>999999</v>
      </c>
      <c r="EE89" s="275">
        <v>999999</v>
      </c>
      <c r="EF89" s="275">
        <v>999999</v>
      </c>
      <c r="EG89" s="275">
        <v>999999</v>
      </c>
      <c r="EH89" s="275">
        <v>999999</v>
      </c>
      <c r="EI89" s="275">
        <v>999999</v>
      </c>
      <c r="EJ89" s="275">
        <v>999999</v>
      </c>
      <c r="EK89" s="275">
        <v>999999</v>
      </c>
      <c r="EL89" s="275">
        <v>999999</v>
      </c>
      <c r="EM89" s="275">
        <v>999999</v>
      </c>
      <c r="EN89" s="275">
        <v>999999</v>
      </c>
      <c r="EO89" s="275">
        <v>999999</v>
      </c>
      <c r="EP89" s="275">
        <v>999999</v>
      </c>
      <c r="EQ89" s="275">
        <v>999999</v>
      </c>
      <c r="ER89" s="275">
        <v>999999</v>
      </c>
      <c r="ES89" s="275">
        <v>999999</v>
      </c>
      <c r="ET89" s="275">
        <v>999999</v>
      </c>
      <c r="EU89" s="275">
        <v>999999</v>
      </c>
      <c r="EV89" s="275">
        <v>999999</v>
      </c>
      <c r="EW89" s="275">
        <v>999999</v>
      </c>
      <c r="EX89" s="275">
        <v>999999</v>
      </c>
      <c r="EY89" s="275">
        <v>999999</v>
      </c>
      <c r="EZ89" s="275">
        <v>999999</v>
      </c>
      <c r="FA89" s="275">
        <v>999999</v>
      </c>
      <c r="FB89" s="275">
        <v>999999</v>
      </c>
      <c r="FC89" s="275">
        <v>999999</v>
      </c>
      <c r="FD89" s="275">
        <v>999999</v>
      </c>
      <c r="FE89" s="275">
        <v>999999</v>
      </c>
      <c r="FF89" s="275">
        <v>999999</v>
      </c>
      <c r="FG89" s="275">
        <v>999999</v>
      </c>
      <c r="FH89" s="275">
        <v>999999</v>
      </c>
      <c r="FI89" s="275">
        <v>999999</v>
      </c>
      <c r="FJ89" s="275">
        <v>999999</v>
      </c>
      <c r="FK89" s="275">
        <v>999999</v>
      </c>
      <c r="FL89" s="275">
        <v>999999</v>
      </c>
      <c r="FM89" s="275">
        <v>999999</v>
      </c>
      <c r="FN89" s="275">
        <v>999999</v>
      </c>
      <c r="FO89" s="275">
        <v>999999</v>
      </c>
      <c r="FP89" s="275">
        <v>999999</v>
      </c>
      <c r="FQ89" s="275">
        <v>999999</v>
      </c>
      <c r="FR89" s="275">
        <v>999999</v>
      </c>
      <c r="FS89" s="275">
        <v>999999</v>
      </c>
      <c r="FT89" s="275">
        <v>999999</v>
      </c>
      <c r="FU89" s="275">
        <v>999999</v>
      </c>
      <c r="FV89" s="275">
        <v>999999</v>
      </c>
      <c r="FW89" s="275">
        <v>999999</v>
      </c>
      <c r="FX89" s="275">
        <v>999999</v>
      </c>
      <c r="FY89" s="275">
        <v>999999</v>
      </c>
      <c r="FZ89" s="275">
        <v>999999</v>
      </c>
      <c r="GA89" s="275">
        <v>999999</v>
      </c>
      <c r="GB89" s="275">
        <v>999999</v>
      </c>
      <c r="GC89" s="275">
        <v>999999</v>
      </c>
      <c r="GD89" s="275">
        <v>999999</v>
      </c>
      <c r="GE89" s="275">
        <v>999999</v>
      </c>
      <c r="GF89" s="275">
        <v>999999</v>
      </c>
      <c r="GG89" s="275">
        <v>999999</v>
      </c>
      <c r="GH89" s="275">
        <v>999999</v>
      </c>
      <c r="GI89" s="275">
        <v>999999</v>
      </c>
      <c r="GJ89" s="275">
        <v>999999</v>
      </c>
      <c r="GK89" s="275">
        <v>999999</v>
      </c>
      <c r="GL89" s="275">
        <v>999999</v>
      </c>
      <c r="GM89" s="275">
        <v>999999</v>
      </c>
      <c r="GN89" s="275">
        <v>999999</v>
      </c>
    </row>
    <row r="90" spans="1:196" ht="92" customHeight="1" x14ac:dyDescent="0.15">
      <c r="A90" s="211">
        <v>84</v>
      </c>
      <c r="B90" s="216" t="str" cm="1">
        <f t="array" aca="1" ref="B90" ca="1">IF(ISNUMBER(FIND(","&amp;A90&amp;",",INDIRECT("E"&amp;$B$2))),"yes","no")</f>
        <v>no</v>
      </c>
      <c r="C90" s="205">
        <f t="shared" ca="1" si="203"/>
        <v>999999</v>
      </c>
      <c r="D90" s="204"/>
      <c r="E90" s="206"/>
      <c r="F90" s="207"/>
      <c r="G90" s="208"/>
      <c r="H90" s="209"/>
      <c r="I90" s="210"/>
      <c r="J90" s="211"/>
      <c r="K90" s="212"/>
      <c r="L90" s="213"/>
      <c r="M90" s="213"/>
      <c r="N90" s="214"/>
      <c r="O90" s="223">
        <v>84</v>
      </c>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t="str">
        <f>'VRP Model'!CS90</f>
        <v>-</v>
      </c>
      <c r="CW90" s="275">
        <v>999999</v>
      </c>
      <c r="CX90" s="275">
        <v>999999</v>
      </c>
      <c r="CY90" s="275">
        <v>999999</v>
      </c>
      <c r="CZ90" s="275">
        <v>999999</v>
      </c>
      <c r="DA90" s="275">
        <v>999999</v>
      </c>
      <c r="DB90" s="275">
        <v>999999</v>
      </c>
      <c r="DC90" s="275">
        <v>999999</v>
      </c>
      <c r="DD90" s="275">
        <v>999999</v>
      </c>
      <c r="DE90" s="275">
        <v>999999</v>
      </c>
      <c r="DF90" s="275">
        <v>999999</v>
      </c>
      <c r="DG90" s="275">
        <v>999999</v>
      </c>
      <c r="DH90" s="275">
        <v>999999</v>
      </c>
      <c r="DI90" s="275">
        <v>999999</v>
      </c>
      <c r="DJ90" s="275">
        <v>999999</v>
      </c>
      <c r="DK90" s="275">
        <v>999999</v>
      </c>
      <c r="DL90" s="275">
        <v>999999</v>
      </c>
      <c r="DM90" s="275">
        <v>999999</v>
      </c>
      <c r="DN90" s="275">
        <v>999999</v>
      </c>
      <c r="DO90" s="275">
        <v>999999</v>
      </c>
      <c r="DP90" s="275">
        <v>999999</v>
      </c>
      <c r="DQ90" s="275">
        <v>999999</v>
      </c>
      <c r="DR90" s="275">
        <v>999999</v>
      </c>
      <c r="DS90" s="275">
        <v>999999</v>
      </c>
      <c r="DT90" s="275">
        <v>999999</v>
      </c>
      <c r="DU90" s="275">
        <v>999999</v>
      </c>
      <c r="DV90" s="275">
        <v>999999</v>
      </c>
      <c r="DW90" s="275">
        <v>999999</v>
      </c>
      <c r="DX90" s="275">
        <v>999999</v>
      </c>
      <c r="DY90" s="275">
        <v>999999</v>
      </c>
      <c r="DZ90" s="275">
        <v>999999</v>
      </c>
      <c r="EA90" s="275">
        <v>999999</v>
      </c>
      <c r="EB90" s="275">
        <v>999999</v>
      </c>
      <c r="EC90" s="275">
        <v>999999</v>
      </c>
      <c r="ED90" s="275">
        <v>999999</v>
      </c>
      <c r="EE90" s="275">
        <v>999999</v>
      </c>
      <c r="EF90" s="275">
        <v>999999</v>
      </c>
      <c r="EG90" s="275">
        <v>999999</v>
      </c>
      <c r="EH90" s="275">
        <v>999999</v>
      </c>
      <c r="EI90" s="275">
        <v>999999</v>
      </c>
      <c r="EJ90" s="275">
        <v>999999</v>
      </c>
      <c r="EK90" s="275">
        <v>999999</v>
      </c>
      <c r="EL90" s="275">
        <v>999999</v>
      </c>
      <c r="EM90" s="275">
        <v>999999</v>
      </c>
      <c r="EN90" s="275">
        <v>999999</v>
      </c>
      <c r="EO90" s="275">
        <v>999999</v>
      </c>
      <c r="EP90" s="275">
        <v>999999</v>
      </c>
      <c r="EQ90" s="275">
        <v>999999</v>
      </c>
      <c r="ER90" s="275">
        <v>999999</v>
      </c>
      <c r="ES90" s="275">
        <v>999999</v>
      </c>
      <c r="ET90" s="275">
        <v>999999</v>
      </c>
      <c r="EU90" s="275">
        <v>999999</v>
      </c>
      <c r="EV90" s="275">
        <v>999999</v>
      </c>
      <c r="EW90" s="275">
        <v>999999</v>
      </c>
      <c r="EX90" s="275">
        <v>999999</v>
      </c>
      <c r="EY90" s="275">
        <v>999999</v>
      </c>
      <c r="EZ90" s="275">
        <v>999999</v>
      </c>
      <c r="FA90" s="275">
        <v>999999</v>
      </c>
      <c r="FB90" s="275">
        <v>999999</v>
      </c>
      <c r="FC90" s="275">
        <v>999999</v>
      </c>
      <c r="FD90" s="275">
        <v>999999</v>
      </c>
      <c r="FE90" s="275">
        <v>999999</v>
      </c>
      <c r="FF90" s="275">
        <v>999999</v>
      </c>
      <c r="FG90" s="275">
        <v>999999</v>
      </c>
      <c r="FH90" s="275">
        <v>999999</v>
      </c>
      <c r="FI90" s="275">
        <v>999999</v>
      </c>
      <c r="FJ90" s="275">
        <v>999999</v>
      </c>
      <c r="FK90" s="275">
        <v>999999</v>
      </c>
      <c r="FL90" s="275">
        <v>999999</v>
      </c>
      <c r="FM90" s="275">
        <v>999999</v>
      </c>
      <c r="FN90" s="275">
        <v>999999</v>
      </c>
      <c r="FO90" s="275">
        <v>999999</v>
      </c>
      <c r="FP90" s="275">
        <v>999999</v>
      </c>
      <c r="FQ90" s="275">
        <v>999999</v>
      </c>
      <c r="FR90" s="275">
        <v>999999</v>
      </c>
      <c r="FS90" s="275">
        <v>999999</v>
      </c>
      <c r="FT90" s="275">
        <v>999999</v>
      </c>
      <c r="FU90" s="275">
        <v>999999</v>
      </c>
      <c r="FV90" s="275">
        <v>999999</v>
      </c>
      <c r="FW90" s="275">
        <v>999999</v>
      </c>
      <c r="FX90" s="275">
        <v>999999</v>
      </c>
      <c r="FY90" s="275">
        <v>999999</v>
      </c>
      <c r="FZ90" s="275">
        <v>999999</v>
      </c>
      <c r="GA90" s="275">
        <v>999999</v>
      </c>
      <c r="GB90" s="275">
        <v>999999</v>
      </c>
      <c r="GC90" s="275">
        <v>999999</v>
      </c>
      <c r="GD90" s="275">
        <v>999999</v>
      </c>
      <c r="GE90" s="275">
        <v>999999</v>
      </c>
      <c r="GF90" s="275">
        <v>999999</v>
      </c>
      <c r="GG90" s="275">
        <v>999999</v>
      </c>
      <c r="GH90" s="275">
        <v>999999</v>
      </c>
      <c r="GI90" s="275">
        <v>999999</v>
      </c>
      <c r="GJ90" s="275">
        <v>999999</v>
      </c>
      <c r="GK90" s="275">
        <v>999999</v>
      </c>
      <c r="GL90" s="275">
        <v>999999</v>
      </c>
      <c r="GM90" s="275">
        <v>999999</v>
      </c>
      <c r="GN90" s="275">
        <v>999999</v>
      </c>
    </row>
    <row r="91" spans="1:196" ht="88" customHeight="1" x14ac:dyDescent="0.15">
      <c r="A91" s="211">
        <v>85</v>
      </c>
      <c r="B91" s="216" t="str" cm="1">
        <f t="array" aca="1" ref="B91" ca="1">IF(ISNUMBER(FIND(","&amp;A91&amp;",",INDIRECT("E"&amp;$B$2))),"yes","no")</f>
        <v>no</v>
      </c>
      <c r="C91" s="205">
        <f t="shared" ca="1" si="203"/>
        <v>999999</v>
      </c>
      <c r="D91" s="204"/>
      <c r="E91" s="206"/>
      <c r="F91" s="207"/>
      <c r="G91" s="208"/>
      <c r="H91" s="209"/>
      <c r="I91" s="210"/>
      <c r="J91" s="211"/>
      <c r="K91" s="212"/>
      <c r="L91" s="213"/>
      <c r="M91" s="213"/>
      <c r="N91" s="214"/>
      <c r="O91" s="223">
        <v>85</v>
      </c>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t="str">
        <f>'VRP Model'!CT91</f>
        <v>-</v>
      </c>
      <c r="CX91" s="275">
        <v>999999</v>
      </c>
      <c r="CY91" s="275">
        <v>999999</v>
      </c>
      <c r="CZ91" s="275">
        <v>999999</v>
      </c>
      <c r="DA91" s="275">
        <v>999999</v>
      </c>
      <c r="DB91" s="275">
        <v>999999</v>
      </c>
      <c r="DC91" s="275">
        <v>999999</v>
      </c>
      <c r="DD91" s="275">
        <v>999999</v>
      </c>
      <c r="DE91" s="275">
        <v>999999</v>
      </c>
      <c r="DF91" s="275">
        <v>999999</v>
      </c>
      <c r="DG91" s="275">
        <v>999999</v>
      </c>
      <c r="DH91" s="275">
        <v>999999</v>
      </c>
      <c r="DI91" s="275">
        <v>999999</v>
      </c>
      <c r="DJ91" s="275">
        <v>999999</v>
      </c>
      <c r="DK91" s="275">
        <v>999999</v>
      </c>
      <c r="DL91" s="275">
        <v>999999</v>
      </c>
      <c r="DM91" s="275">
        <v>999999</v>
      </c>
      <c r="DN91" s="275">
        <v>999999</v>
      </c>
      <c r="DO91" s="275">
        <v>999999</v>
      </c>
      <c r="DP91" s="275">
        <v>999999</v>
      </c>
      <c r="DQ91" s="275">
        <v>999999</v>
      </c>
      <c r="DR91" s="275">
        <v>999999</v>
      </c>
      <c r="DS91" s="275">
        <v>999999</v>
      </c>
      <c r="DT91" s="275">
        <v>999999</v>
      </c>
      <c r="DU91" s="275">
        <v>999999</v>
      </c>
      <c r="DV91" s="275">
        <v>999999</v>
      </c>
      <c r="DW91" s="275">
        <v>999999</v>
      </c>
      <c r="DX91" s="275">
        <v>999999</v>
      </c>
      <c r="DY91" s="275">
        <v>999999</v>
      </c>
      <c r="DZ91" s="275">
        <v>999999</v>
      </c>
      <c r="EA91" s="275">
        <v>999999</v>
      </c>
      <c r="EB91" s="275">
        <v>999999</v>
      </c>
      <c r="EC91" s="275">
        <v>999999</v>
      </c>
      <c r="ED91" s="275">
        <v>999999</v>
      </c>
      <c r="EE91" s="275">
        <v>999999</v>
      </c>
      <c r="EF91" s="275">
        <v>999999</v>
      </c>
      <c r="EG91" s="275">
        <v>999999</v>
      </c>
      <c r="EH91" s="275">
        <v>999999</v>
      </c>
      <c r="EI91" s="275">
        <v>999999</v>
      </c>
      <c r="EJ91" s="275">
        <v>999999</v>
      </c>
      <c r="EK91" s="275">
        <v>999999</v>
      </c>
      <c r="EL91" s="275">
        <v>999999</v>
      </c>
      <c r="EM91" s="275">
        <v>999999</v>
      </c>
      <c r="EN91" s="275">
        <v>999999</v>
      </c>
      <c r="EO91" s="275">
        <v>999999</v>
      </c>
      <c r="EP91" s="275">
        <v>999999</v>
      </c>
      <c r="EQ91" s="275">
        <v>999999</v>
      </c>
      <c r="ER91" s="275">
        <v>999999</v>
      </c>
      <c r="ES91" s="275">
        <v>999999</v>
      </c>
      <c r="ET91" s="275">
        <v>999999</v>
      </c>
      <c r="EU91" s="275">
        <v>999999</v>
      </c>
      <c r="EV91" s="275">
        <v>999999</v>
      </c>
      <c r="EW91" s="275">
        <v>999999</v>
      </c>
      <c r="EX91" s="275">
        <v>999999</v>
      </c>
      <c r="EY91" s="275">
        <v>999999</v>
      </c>
      <c r="EZ91" s="275">
        <v>999999</v>
      </c>
      <c r="FA91" s="275">
        <v>999999</v>
      </c>
      <c r="FB91" s="275">
        <v>999999</v>
      </c>
      <c r="FC91" s="275">
        <v>999999</v>
      </c>
      <c r="FD91" s="275">
        <v>999999</v>
      </c>
      <c r="FE91" s="275">
        <v>999999</v>
      </c>
      <c r="FF91" s="275">
        <v>999999</v>
      </c>
      <c r="FG91" s="275">
        <v>999999</v>
      </c>
      <c r="FH91" s="275">
        <v>999999</v>
      </c>
      <c r="FI91" s="275">
        <v>999999</v>
      </c>
      <c r="FJ91" s="275">
        <v>999999</v>
      </c>
      <c r="FK91" s="275">
        <v>999999</v>
      </c>
      <c r="FL91" s="275">
        <v>999999</v>
      </c>
      <c r="FM91" s="275">
        <v>999999</v>
      </c>
      <c r="FN91" s="275">
        <v>999999</v>
      </c>
      <c r="FO91" s="275">
        <v>999999</v>
      </c>
      <c r="FP91" s="275">
        <v>999999</v>
      </c>
      <c r="FQ91" s="275">
        <v>999999</v>
      </c>
      <c r="FR91" s="275">
        <v>999999</v>
      </c>
      <c r="FS91" s="275">
        <v>999999</v>
      </c>
      <c r="FT91" s="275">
        <v>999999</v>
      </c>
      <c r="FU91" s="275">
        <v>999999</v>
      </c>
      <c r="FV91" s="275">
        <v>999999</v>
      </c>
      <c r="FW91" s="275">
        <v>999999</v>
      </c>
      <c r="FX91" s="275">
        <v>999999</v>
      </c>
      <c r="FY91" s="275">
        <v>999999</v>
      </c>
      <c r="FZ91" s="275">
        <v>999999</v>
      </c>
      <c r="GA91" s="275">
        <v>999999</v>
      </c>
      <c r="GB91" s="275">
        <v>999999</v>
      </c>
      <c r="GC91" s="275">
        <v>999999</v>
      </c>
      <c r="GD91" s="275">
        <v>999999</v>
      </c>
      <c r="GE91" s="275">
        <v>999999</v>
      </c>
      <c r="GF91" s="275">
        <v>999999</v>
      </c>
      <c r="GG91" s="275">
        <v>999999</v>
      </c>
      <c r="GH91" s="275">
        <v>999999</v>
      </c>
      <c r="GI91" s="275">
        <v>999999</v>
      </c>
      <c r="GJ91" s="275">
        <v>999999</v>
      </c>
      <c r="GK91" s="275">
        <v>999999</v>
      </c>
      <c r="GL91" s="275">
        <v>999999</v>
      </c>
      <c r="GM91" s="275">
        <v>999999</v>
      </c>
      <c r="GN91" s="275">
        <v>999999</v>
      </c>
    </row>
    <row r="92" spans="1:196" ht="96" customHeight="1" x14ac:dyDescent="0.15">
      <c r="A92" s="211">
        <v>86</v>
      </c>
      <c r="B92" s="216" t="str" cm="1">
        <f t="array" aca="1" ref="B92" ca="1">IF(ISNUMBER(FIND(","&amp;A92&amp;",",INDIRECT("E"&amp;$B$2))),"yes","no")</f>
        <v>no</v>
      </c>
      <c r="C92" s="205">
        <f t="shared" ca="1" si="203"/>
        <v>999999</v>
      </c>
      <c r="D92" s="204"/>
      <c r="E92" s="206"/>
      <c r="F92" s="207"/>
      <c r="G92" s="208"/>
      <c r="H92" s="209"/>
      <c r="I92" s="210"/>
      <c r="J92" s="211"/>
      <c r="K92" s="212"/>
      <c r="L92" s="213"/>
      <c r="M92" s="213"/>
      <c r="N92" s="214"/>
      <c r="O92" s="223">
        <v>86</v>
      </c>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t="str">
        <f>'VRP Model'!CU92</f>
        <v>-</v>
      </c>
      <c r="CY92" s="275">
        <v>999999</v>
      </c>
      <c r="CZ92" s="275">
        <v>999999</v>
      </c>
      <c r="DA92" s="275">
        <v>999999</v>
      </c>
      <c r="DB92" s="275">
        <v>999999</v>
      </c>
      <c r="DC92" s="275">
        <v>999999</v>
      </c>
      <c r="DD92" s="275">
        <v>999999</v>
      </c>
      <c r="DE92" s="275">
        <v>999999</v>
      </c>
      <c r="DF92" s="275">
        <v>999999</v>
      </c>
      <c r="DG92" s="275">
        <v>999999</v>
      </c>
      <c r="DH92" s="275">
        <v>999999</v>
      </c>
      <c r="DI92" s="275">
        <v>999999</v>
      </c>
      <c r="DJ92" s="275">
        <v>999999</v>
      </c>
      <c r="DK92" s="275">
        <v>999999</v>
      </c>
      <c r="DL92" s="275">
        <v>999999</v>
      </c>
      <c r="DM92" s="275">
        <v>999999</v>
      </c>
      <c r="DN92" s="275">
        <v>999999</v>
      </c>
      <c r="DO92" s="275">
        <v>999999</v>
      </c>
      <c r="DP92" s="275">
        <v>999999</v>
      </c>
      <c r="DQ92" s="275">
        <v>999999</v>
      </c>
      <c r="DR92" s="275">
        <v>999999</v>
      </c>
      <c r="DS92" s="275">
        <v>999999</v>
      </c>
      <c r="DT92" s="275">
        <v>999999</v>
      </c>
      <c r="DU92" s="275">
        <v>999999</v>
      </c>
      <c r="DV92" s="275">
        <v>999999</v>
      </c>
      <c r="DW92" s="275">
        <v>999999</v>
      </c>
      <c r="DX92" s="275">
        <v>999999</v>
      </c>
      <c r="DY92" s="275">
        <v>999999</v>
      </c>
      <c r="DZ92" s="275">
        <v>999999</v>
      </c>
      <c r="EA92" s="275">
        <v>999999</v>
      </c>
      <c r="EB92" s="275">
        <v>999999</v>
      </c>
      <c r="EC92" s="275">
        <v>999999</v>
      </c>
      <c r="ED92" s="275">
        <v>999999</v>
      </c>
      <c r="EE92" s="275">
        <v>999999</v>
      </c>
      <c r="EF92" s="275">
        <v>999999</v>
      </c>
      <c r="EG92" s="275">
        <v>999999</v>
      </c>
      <c r="EH92" s="275">
        <v>999999</v>
      </c>
      <c r="EI92" s="275">
        <v>999999</v>
      </c>
      <c r="EJ92" s="275">
        <v>999999</v>
      </c>
      <c r="EK92" s="275">
        <v>999999</v>
      </c>
      <c r="EL92" s="275">
        <v>999999</v>
      </c>
      <c r="EM92" s="275">
        <v>999999</v>
      </c>
      <c r="EN92" s="275">
        <v>999999</v>
      </c>
      <c r="EO92" s="275">
        <v>999999</v>
      </c>
      <c r="EP92" s="275">
        <v>999999</v>
      </c>
      <c r="EQ92" s="275">
        <v>999999</v>
      </c>
      <c r="ER92" s="275">
        <v>999999</v>
      </c>
      <c r="ES92" s="275">
        <v>999999</v>
      </c>
      <c r="ET92" s="275">
        <v>999999</v>
      </c>
      <c r="EU92" s="275">
        <v>999999</v>
      </c>
      <c r="EV92" s="275">
        <v>999999</v>
      </c>
      <c r="EW92" s="275">
        <v>999999</v>
      </c>
      <c r="EX92" s="275">
        <v>999999</v>
      </c>
      <c r="EY92" s="275">
        <v>999999</v>
      </c>
      <c r="EZ92" s="275">
        <v>999999</v>
      </c>
      <c r="FA92" s="275">
        <v>999999</v>
      </c>
      <c r="FB92" s="275">
        <v>999999</v>
      </c>
      <c r="FC92" s="275">
        <v>999999</v>
      </c>
      <c r="FD92" s="275">
        <v>999999</v>
      </c>
      <c r="FE92" s="275">
        <v>999999</v>
      </c>
      <c r="FF92" s="275">
        <v>999999</v>
      </c>
      <c r="FG92" s="275">
        <v>999999</v>
      </c>
      <c r="FH92" s="275">
        <v>999999</v>
      </c>
      <c r="FI92" s="275">
        <v>999999</v>
      </c>
      <c r="FJ92" s="275">
        <v>999999</v>
      </c>
      <c r="FK92" s="275">
        <v>999999</v>
      </c>
      <c r="FL92" s="275">
        <v>999999</v>
      </c>
      <c r="FM92" s="275">
        <v>999999</v>
      </c>
      <c r="FN92" s="275">
        <v>999999</v>
      </c>
      <c r="FO92" s="275">
        <v>999999</v>
      </c>
      <c r="FP92" s="275">
        <v>999999</v>
      </c>
      <c r="FQ92" s="275">
        <v>999999</v>
      </c>
      <c r="FR92" s="275">
        <v>999999</v>
      </c>
      <c r="FS92" s="275">
        <v>999999</v>
      </c>
      <c r="FT92" s="275">
        <v>999999</v>
      </c>
      <c r="FU92" s="275">
        <v>999999</v>
      </c>
      <c r="FV92" s="275">
        <v>999999</v>
      </c>
      <c r="FW92" s="275">
        <v>999999</v>
      </c>
      <c r="FX92" s="275">
        <v>999999</v>
      </c>
      <c r="FY92" s="275">
        <v>999999</v>
      </c>
      <c r="FZ92" s="275">
        <v>999999</v>
      </c>
      <c r="GA92" s="275">
        <v>999999</v>
      </c>
      <c r="GB92" s="275">
        <v>999999</v>
      </c>
      <c r="GC92" s="275">
        <v>999999</v>
      </c>
      <c r="GD92" s="275">
        <v>999999</v>
      </c>
      <c r="GE92" s="275">
        <v>999999</v>
      </c>
      <c r="GF92" s="275">
        <v>999999</v>
      </c>
      <c r="GG92" s="275">
        <v>999999</v>
      </c>
      <c r="GH92" s="275">
        <v>999999</v>
      </c>
      <c r="GI92" s="275">
        <v>999999</v>
      </c>
      <c r="GJ92" s="275">
        <v>999999</v>
      </c>
      <c r="GK92" s="275">
        <v>999999</v>
      </c>
      <c r="GL92" s="275">
        <v>999999</v>
      </c>
      <c r="GM92" s="275">
        <v>999999</v>
      </c>
      <c r="GN92" s="275">
        <v>999999</v>
      </c>
    </row>
    <row r="93" spans="1:196" ht="71" customHeight="1" x14ac:dyDescent="0.15">
      <c r="A93" s="211">
        <v>87</v>
      </c>
      <c r="B93" s="216" t="str" cm="1">
        <f t="array" aca="1" ref="B93" ca="1">IF(ISNUMBER(FIND(","&amp;A93&amp;",",INDIRECT("E"&amp;$B$2))),"yes","no")</f>
        <v>no</v>
      </c>
      <c r="C93" s="205">
        <f t="shared" ca="1" si="203"/>
        <v>999999</v>
      </c>
      <c r="D93" s="204"/>
      <c r="E93" s="206"/>
      <c r="F93" s="207"/>
      <c r="G93" s="208"/>
      <c r="H93" s="209"/>
      <c r="I93" s="210"/>
      <c r="J93" s="211"/>
      <c r="K93" s="212"/>
      <c r="L93" s="213"/>
      <c r="M93" s="213"/>
      <c r="N93" s="214"/>
      <c r="O93" s="223">
        <v>87</v>
      </c>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t="str">
        <f>'VRP Model'!CV93</f>
        <v>-</v>
      </c>
      <c r="CZ93" s="275">
        <v>999999</v>
      </c>
      <c r="DA93" s="275">
        <v>999999</v>
      </c>
      <c r="DB93" s="275">
        <v>999999</v>
      </c>
      <c r="DC93" s="275">
        <v>999999</v>
      </c>
      <c r="DD93" s="275">
        <v>999999</v>
      </c>
      <c r="DE93" s="275">
        <v>999999</v>
      </c>
      <c r="DF93" s="275">
        <v>999999</v>
      </c>
      <c r="DG93" s="275">
        <v>999999</v>
      </c>
      <c r="DH93" s="275">
        <v>999999</v>
      </c>
      <c r="DI93" s="275">
        <v>999999</v>
      </c>
      <c r="DJ93" s="275">
        <v>999999</v>
      </c>
      <c r="DK93" s="275">
        <v>999999</v>
      </c>
      <c r="DL93" s="275">
        <v>999999</v>
      </c>
      <c r="DM93" s="275">
        <v>999999</v>
      </c>
      <c r="DN93" s="275">
        <v>999999</v>
      </c>
      <c r="DO93" s="275">
        <v>999999</v>
      </c>
      <c r="DP93" s="275">
        <v>999999</v>
      </c>
      <c r="DQ93" s="275">
        <v>999999</v>
      </c>
      <c r="DR93" s="275">
        <v>999999</v>
      </c>
      <c r="DS93" s="275">
        <v>999999</v>
      </c>
      <c r="DT93" s="275">
        <v>999999</v>
      </c>
      <c r="DU93" s="275">
        <v>999999</v>
      </c>
      <c r="DV93" s="275">
        <v>999999</v>
      </c>
      <c r="DW93" s="275">
        <v>999999</v>
      </c>
      <c r="DX93" s="275">
        <v>999999</v>
      </c>
      <c r="DY93" s="275">
        <v>999999</v>
      </c>
      <c r="DZ93" s="275">
        <v>999999</v>
      </c>
      <c r="EA93" s="275">
        <v>999999</v>
      </c>
      <c r="EB93" s="275">
        <v>999999</v>
      </c>
      <c r="EC93" s="275">
        <v>999999</v>
      </c>
      <c r="ED93" s="275">
        <v>999999</v>
      </c>
      <c r="EE93" s="275">
        <v>999999</v>
      </c>
      <c r="EF93" s="275">
        <v>999999</v>
      </c>
      <c r="EG93" s="275">
        <v>999999</v>
      </c>
      <c r="EH93" s="275">
        <v>999999</v>
      </c>
      <c r="EI93" s="275">
        <v>999999</v>
      </c>
      <c r="EJ93" s="275">
        <v>999999</v>
      </c>
      <c r="EK93" s="275">
        <v>999999</v>
      </c>
      <c r="EL93" s="275">
        <v>999999</v>
      </c>
      <c r="EM93" s="275">
        <v>999999</v>
      </c>
      <c r="EN93" s="275">
        <v>999999</v>
      </c>
      <c r="EO93" s="275">
        <v>999999</v>
      </c>
      <c r="EP93" s="275">
        <v>999999</v>
      </c>
      <c r="EQ93" s="275">
        <v>999999</v>
      </c>
      <c r="ER93" s="275">
        <v>999999</v>
      </c>
      <c r="ES93" s="275">
        <v>999999</v>
      </c>
      <c r="ET93" s="275">
        <v>999999</v>
      </c>
      <c r="EU93" s="275">
        <v>999999</v>
      </c>
      <c r="EV93" s="275">
        <v>999999</v>
      </c>
      <c r="EW93" s="275">
        <v>999999</v>
      </c>
      <c r="EX93" s="275">
        <v>999999</v>
      </c>
      <c r="EY93" s="275">
        <v>999999</v>
      </c>
      <c r="EZ93" s="275">
        <v>999999</v>
      </c>
      <c r="FA93" s="275">
        <v>999999</v>
      </c>
      <c r="FB93" s="275">
        <v>999999</v>
      </c>
      <c r="FC93" s="275">
        <v>999999</v>
      </c>
      <c r="FD93" s="275">
        <v>999999</v>
      </c>
      <c r="FE93" s="275">
        <v>999999</v>
      </c>
      <c r="FF93" s="275">
        <v>999999</v>
      </c>
      <c r="FG93" s="275">
        <v>999999</v>
      </c>
      <c r="FH93" s="275">
        <v>999999</v>
      </c>
      <c r="FI93" s="275">
        <v>999999</v>
      </c>
      <c r="FJ93" s="275">
        <v>999999</v>
      </c>
      <c r="FK93" s="275">
        <v>999999</v>
      </c>
      <c r="FL93" s="275">
        <v>999999</v>
      </c>
      <c r="FM93" s="275">
        <v>999999</v>
      </c>
      <c r="FN93" s="275">
        <v>999999</v>
      </c>
      <c r="FO93" s="275">
        <v>999999</v>
      </c>
      <c r="FP93" s="275">
        <v>999999</v>
      </c>
      <c r="FQ93" s="275">
        <v>999999</v>
      </c>
      <c r="FR93" s="275">
        <v>999999</v>
      </c>
      <c r="FS93" s="275">
        <v>999999</v>
      </c>
      <c r="FT93" s="275">
        <v>999999</v>
      </c>
      <c r="FU93" s="275">
        <v>999999</v>
      </c>
      <c r="FV93" s="275">
        <v>999999</v>
      </c>
      <c r="FW93" s="275">
        <v>999999</v>
      </c>
      <c r="FX93" s="275">
        <v>999999</v>
      </c>
      <c r="FY93" s="275">
        <v>999999</v>
      </c>
      <c r="FZ93" s="275">
        <v>999999</v>
      </c>
      <c r="GA93" s="275">
        <v>999999</v>
      </c>
      <c r="GB93" s="275">
        <v>999999</v>
      </c>
      <c r="GC93" s="275">
        <v>999999</v>
      </c>
      <c r="GD93" s="275">
        <v>999999</v>
      </c>
      <c r="GE93" s="275">
        <v>999999</v>
      </c>
      <c r="GF93" s="275">
        <v>999999</v>
      </c>
      <c r="GG93" s="275">
        <v>999999</v>
      </c>
      <c r="GH93" s="275">
        <v>999999</v>
      </c>
      <c r="GI93" s="275">
        <v>999999</v>
      </c>
      <c r="GJ93" s="275">
        <v>999999</v>
      </c>
      <c r="GK93" s="275">
        <v>999999</v>
      </c>
      <c r="GL93" s="275">
        <v>999999</v>
      </c>
      <c r="GM93" s="275">
        <v>999999</v>
      </c>
      <c r="GN93" s="275">
        <v>999999</v>
      </c>
    </row>
    <row r="94" spans="1:196" ht="92" customHeight="1" x14ac:dyDescent="0.15">
      <c r="A94" s="211">
        <v>88</v>
      </c>
      <c r="B94" s="216" t="str" cm="1">
        <f t="array" aca="1" ref="B94" ca="1">IF(ISNUMBER(FIND(","&amp;A94&amp;",",INDIRECT("E"&amp;$B$2))),"yes","no")</f>
        <v>no</v>
      </c>
      <c r="C94" s="205">
        <f t="shared" ca="1" si="203"/>
        <v>999999</v>
      </c>
      <c r="D94" s="204"/>
      <c r="E94" s="206"/>
      <c r="F94" s="207"/>
      <c r="G94" s="208"/>
      <c r="H94" s="209"/>
      <c r="I94" s="210"/>
      <c r="J94" s="211"/>
      <c r="K94" s="212"/>
      <c r="L94" s="213"/>
      <c r="M94" s="213"/>
      <c r="N94" s="214"/>
      <c r="O94" s="223">
        <v>88</v>
      </c>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t="str">
        <f>'VRP Model'!CW94</f>
        <v>-</v>
      </c>
      <c r="DA94" s="275">
        <v>999999</v>
      </c>
      <c r="DB94" s="275">
        <v>999999</v>
      </c>
      <c r="DC94" s="275">
        <v>999999</v>
      </c>
      <c r="DD94" s="275">
        <v>999999</v>
      </c>
      <c r="DE94" s="275">
        <v>999999</v>
      </c>
      <c r="DF94" s="275">
        <v>999999</v>
      </c>
      <c r="DG94" s="275">
        <v>999999</v>
      </c>
      <c r="DH94" s="275">
        <v>999999</v>
      </c>
      <c r="DI94" s="275">
        <v>999999</v>
      </c>
      <c r="DJ94" s="275">
        <v>999999</v>
      </c>
      <c r="DK94" s="275">
        <v>999999</v>
      </c>
      <c r="DL94" s="275">
        <v>999999</v>
      </c>
      <c r="DM94" s="275">
        <v>999999</v>
      </c>
      <c r="DN94" s="275">
        <v>999999</v>
      </c>
      <c r="DO94" s="275">
        <v>999999</v>
      </c>
      <c r="DP94" s="275">
        <v>999999</v>
      </c>
      <c r="DQ94" s="275">
        <v>999999</v>
      </c>
      <c r="DR94" s="275">
        <v>999999</v>
      </c>
      <c r="DS94" s="275">
        <v>999999</v>
      </c>
      <c r="DT94" s="275">
        <v>999999</v>
      </c>
      <c r="DU94" s="275">
        <v>999999</v>
      </c>
      <c r="DV94" s="275">
        <v>999999</v>
      </c>
      <c r="DW94" s="275">
        <v>999999</v>
      </c>
      <c r="DX94" s="275">
        <v>999999</v>
      </c>
      <c r="DY94" s="275">
        <v>999999</v>
      </c>
      <c r="DZ94" s="275">
        <v>999999</v>
      </c>
      <c r="EA94" s="275">
        <v>999999</v>
      </c>
      <c r="EB94" s="275">
        <v>999999</v>
      </c>
      <c r="EC94" s="275">
        <v>999999</v>
      </c>
      <c r="ED94" s="275">
        <v>999999</v>
      </c>
      <c r="EE94" s="275">
        <v>999999</v>
      </c>
      <c r="EF94" s="275">
        <v>999999</v>
      </c>
      <c r="EG94" s="275">
        <v>999999</v>
      </c>
      <c r="EH94" s="275">
        <v>999999</v>
      </c>
      <c r="EI94" s="275">
        <v>999999</v>
      </c>
      <c r="EJ94" s="275">
        <v>999999</v>
      </c>
      <c r="EK94" s="275">
        <v>999999</v>
      </c>
      <c r="EL94" s="275">
        <v>999999</v>
      </c>
      <c r="EM94" s="275">
        <v>999999</v>
      </c>
      <c r="EN94" s="275">
        <v>999999</v>
      </c>
      <c r="EO94" s="275">
        <v>999999</v>
      </c>
      <c r="EP94" s="275">
        <v>999999</v>
      </c>
      <c r="EQ94" s="275">
        <v>999999</v>
      </c>
      <c r="ER94" s="275">
        <v>999999</v>
      </c>
      <c r="ES94" s="275">
        <v>999999</v>
      </c>
      <c r="ET94" s="275">
        <v>999999</v>
      </c>
      <c r="EU94" s="275">
        <v>999999</v>
      </c>
      <c r="EV94" s="275">
        <v>999999</v>
      </c>
      <c r="EW94" s="275">
        <v>999999</v>
      </c>
      <c r="EX94" s="275">
        <v>999999</v>
      </c>
      <c r="EY94" s="275">
        <v>999999</v>
      </c>
      <c r="EZ94" s="275">
        <v>999999</v>
      </c>
      <c r="FA94" s="275">
        <v>999999</v>
      </c>
      <c r="FB94" s="275">
        <v>999999</v>
      </c>
      <c r="FC94" s="275">
        <v>999999</v>
      </c>
      <c r="FD94" s="275">
        <v>999999</v>
      </c>
      <c r="FE94" s="275">
        <v>999999</v>
      </c>
      <c r="FF94" s="275">
        <v>999999</v>
      </c>
      <c r="FG94" s="275">
        <v>999999</v>
      </c>
      <c r="FH94" s="275">
        <v>999999</v>
      </c>
      <c r="FI94" s="275">
        <v>999999</v>
      </c>
      <c r="FJ94" s="275">
        <v>999999</v>
      </c>
      <c r="FK94" s="275">
        <v>999999</v>
      </c>
      <c r="FL94" s="275">
        <v>999999</v>
      </c>
      <c r="FM94" s="275">
        <v>999999</v>
      </c>
      <c r="FN94" s="275">
        <v>999999</v>
      </c>
      <c r="FO94" s="275">
        <v>999999</v>
      </c>
      <c r="FP94" s="275">
        <v>999999</v>
      </c>
      <c r="FQ94" s="275">
        <v>999999</v>
      </c>
      <c r="FR94" s="275">
        <v>999999</v>
      </c>
      <c r="FS94" s="275">
        <v>999999</v>
      </c>
      <c r="FT94" s="275">
        <v>999999</v>
      </c>
      <c r="FU94" s="275">
        <v>999999</v>
      </c>
      <c r="FV94" s="275">
        <v>999999</v>
      </c>
      <c r="FW94" s="275">
        <v>999999</v>
      </c>
      <c r="FX94" s="275">
        <v>999999</v>
      </c>
      <c r="FY94" s="275">
        <v>999999</v>
      </c>
      <c r="FZ94" s="275">
        <v>999999</v>
      </c>
      <c r="GA94" s="275">
        <v>999999</v>
      </c>
      <c r="GB94" s="275">
        <v>999999</v>
      </c>
      <c r="GC94" s="275">
        <v>999999</v>
      </c>
      <c r="GD94" s="275">
        <v>999999</v>
      </c>
      <c r="GE94" s="275">
        <v>999999</v>
      </c>
      <c r="GF94" s="275">
        <v>999999</v>
      </c>
      <c r="GG94" s="275">
        <v>999999</v>
      </c>
      <c r="GH94" s="275">
        <v>999999</v>
      </c>
      <c r="GI94" s="275">
        <v>999999</v>
      </c>
      <c r="GJ94" s="275">
        <v>999999</v>
      </c>
      <c r="GK94" s="275">
        <v>999999</v>
      </c>
      <c r="GL94" s="275">
        <v>999999</v>
      </c>
      <c r="GM94" s="275">
        <v>999999</v>
      </c>
      <c r="GN94" s="275">
        <v>999999</v>
      </c>
    </row>
    <row r="95" spans="1:196" ht="84" customHeight="1" x14ac:dyDescent="0.15">
      <c r="A95" s="211">
        <v>89</v>
      </c>
      <c r="B95" s="216" t="str" cm="1">
        <f t="array" aca="1" ref="B95" ca="1">IF(ISNUMBER(FIND(","&amp;A95&amp;",",INDIRECT("E"&amp;$B$2))),"yes","no")</f>
        <v>no</v>
      </c>
      <c r="C95" s="205">
        <f t="shared" ca="1" si="203"/>
        <v>999999</v>
      </c>
      <c r="D95" s="204"/>
      <c r="E95" s="206"/>
      <c r="F95" s="207"/>
      <c r="G95" s="208"/>
      <c r="H95" s="209"/>
      <c r="I95" s="210"/>
      <c r="J95" s="211"/>
      <c r="K95" s="212"/>
      <c r="L95" s="213"/>
      <c r="M95" s="213"/>
      <c r="N95" s="214"/>
      <c r="O95" s="223">
        <v>89</v>
      </c>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t="str">
        <f>'VRP Model'!CX95</f>
        <v>-</v>
      </c>
      <c r="DB95" s="275">
        <v>999999</v>
      </c>
      <c r="DC95" s="275">
        <v>999999</v>
      </c>
      <c r="DD95" s="275">
        <v>999999</v>
      </c>
      <c r="DE95" s="275">
        <v>999999</v>
      </c>
      <c r="DF95" s="275">
        <v>999999</v>
      </c>
      <c r="DG95" s="275">
        <v>999999</v>
      </c>
      <c r="DH95" s="275">
        <v>999999</v>
      </c>
      <c r="DI95" s="275">
        <v>999999</v>
      </c>
      <c r="DJ95" s="275">
        <v>999999</v>
      </c>
      <c r="DK95" s="275">
        <v>999999</v>
      </c>
      <c r="DL95" s="275">
        <v>999999</v>
      </c>
      <c r="DM95" s="275">
        <v>999999</v>
      </c>
      <c r="DN95" s="275">
        <v>999999</v>
      </c>
      <c r="DO95" s="275">
        <v>999999</v>
      </c>
      <c r="DP95" s="275">
        <v>999999</v>
      </c>
      <c r="DQ95" s="275">
        <v>999999</v>
      </c>
      <c r="DR95" s="275">
        <v>999999</v>
      </c>
      <c r="DS95" s="275">
        <v>999999</v>
      </c>
      <c r="DT95" s="275">
        <v>999999</v>
      </c>
      <c r="DU95" s="275">
        <v>999999</v>
      </c>
      <c r="DV95" s="275">
        <v>999999</v>
      </c>
      <c r="DW95" s="275">
        <v>999999</v>
      </c>
      <c r="DX95" s="275">
        <v>999999</v>
      </c>
      <c r="DY95" s="275">
        <v>999999</v>
      </c>
      <c r="DZ95" s="275">
        <v>999999</v>
      </c>
      <c r="EA95" s="275">
        <v>999999</v>
      </c>
      <c r="EB95" s="275">
        <v>999999</v>
      </c>
      <c r="EC95" s="275">
        <v>999999</v>
      </c>
      <c r="ED95" s="275">
        <v>999999</v>
      </c>
      <c r="EE95" s="275">
        <v>999999</v>
      </c>
      <c r="EF95" s="275">
        <v>999999</v>
      </c>
      <c r="EG95" s="275">
        <v>999999</v>
      </c>
      <c r="EH95" s="275">
        <v>999999</v>
      </c>
      <c r="EI95" s="275">
        <v>999999</v>
      </c>
      <c r="EJ95" s="275">
        <v>999999</v>
      </c>
      <c r="EK95" s="275">
        <v>999999</v>
      </c>
      <c r="EL95" s="275">
        <v>999999</v>
      </c>
      <c r="EM95" s="275">
        <v>999999</v>
      </c>
      <c r="EN95" s="275">
        <v>999999</v>
      </c>
      <c r="EO95" s="275">
        <v>999999</v>
      </c>
      <c r="EP95" s="275">
        <v>999999</v>
      </c>
      <c r="EQ95" s="275">
        <v>999999</v>
      </c>
      <c r="ER95" s="275">
        <v>999999</v>
      </c>
      <c r="ES95" s="275">
        <v>999999</v>
      </c>
      <c r="ET95" s="275">
        <v>999999</v>
      </c>
      <c r="EU95" s="275">
        <v>999999</v>
      </c>
      <c r="EV95" s="275">
        <v>999999</v>
      </c>
      <c r="EW95" s="275">
        <v>999999</v>
      </c>
      <c r="EX95" s="275">
        <v>999999</v>
      </c>
      <c r="EY95" s="275">
        <v>999999</v>
      </c>
      <c r="EZ95" s="275">
        <v>999999</v>
      </c>
      <c r="FA95" s="275">
        <v>999999</v>
      </c>
      <c r="FB95" s="275">
        <v>999999</v>
      </c>
      <c r="FC95" s="275">
        <v>999999</v>
      </c>
      <c r="FD95" s="275">
        <v>999999</v>
      </c>
      <c r="FE95" s="275">
        <v>999999</v>
      </c>
      <c r="FF95" s="275">
        <v>999999</v>
      </c>
      <c r="FG95" s="275">
        <v>999999</v>
      </c>
      <c r="FH95" s="275">
        <v>999999</v>
      </c>
      <c r="FI95" s="275">
        <v>999999</v>
      </c>
      <c r="FJ95" s="275">
        <v>999999</v>
      </c>
      <c r="FK95" s="275">
        <v>999999</v>
      </c>
      <c r="FL95" s="275">
        <v>999999</v>
      </c>
      <c r="FM95" s="275">
        <v>999999</v>
      </c>
      <c r="FN95" s="275">
        <v>999999</v>
      </c>
      <c r="FO95" s="275">
        <v>999999</v>
      </c>
      <c r="FP95" s="275">
        <v>999999</v>
      </c>
      <c r="FQ95" s="275">
        <v>999999</v>
      </c>
      <c r="FR95" s="275">
        <v>999999</v>
      </c>
      <c r="FS95" s="275">
        <v>999999</v>
      </c>
      <c r="FT95" s="275">
        <v>999999</v>
      </c>
      <c r="FU95" s="275">
        <v>999999</v>
      </c>
      <c r="FV95" s="275">
        <v>999999</v>
      </c>
      <c r="FW95" s="275">
        <v>999999</v>
      </c>
      <c r="FX95" s="275">
        <v>999999</v>
      </c>
      <c r="FY95" s="275">
        <v>999999</v>
      </c>
      <c r="FZ95" s="275">
        <v>999999</v>
      </c>
      <c r="GA95" s="275">
        <v>999999</v>
      </c>
      <c r="GB95" s="275">
        <v>999999</v>
      </c>
      <c r="GC95" s="275">
        <v>999999</v>
      </c>
      <c r="GD95" s="275">
        <v>999999</v>
      </c>
      <c r="GE95" s="275">
        <v>999999</v>
      </c>
      <c r="GF95" s="275">
        <v>999999</v>
      </c>
      <c r="GG95" s="275">
        <v>999999</v>
      </c>
      <c r="GH95" s="275">
        <v>999999</v>
      </c>
      <c r="GI95" s="275">
        <v>999999</v>
      </c>
      <c r="GJ95" s="275">
        <v>999999</v>
      </c>
      <c r="GK95" s="275">
        <v>999999</v>
      </c>
      <c r="GL95" s="275">
        <v>999999</v>
      </c>
      <c r="GM95" s="275">
        <v>999999</v>
      </c>
      <c r="GN95" s="275">
        <v>999999</v>
      </c>
    </row>
    <row r="96" spans="1:196" ht="84" customHeight="1" x14ac:dyDescent="0.15">
      <c r="A96" s="211">
        <v>90</v>
      </c>
      <c r="B96" s="216" t="str" cm="1">
        <f t="array" aca="1" ref="B96" ca="1">IF(ISNUMBER(FIND(","&amp;A96&amp;",",INDIRECT("E"&amp;$B$2))),"yes","no")</f>
        <v>no</v>
      </c>
      <c r="C96" s="205">
        <f t="shared" ca="1" si="203"/>
        <v>999999</v>
      </c>
      <c r="D96" s="204"/>
      <c r="E96" s="206"/>
      <c r="F96" s="207"/>
      <c r="G96" s="208"/>
      <c r="H96" s="209"/>
      <c r="I96" s="210"/>
      <c r="J96" s="211"/>
      <c r="K96" s="212"/>
      <c r="L96" s="213"/>
      <c r="M96" s="213"/>
      <c r="N96" s="214"/>
      <c r="O96" s="223">
        <v>90</v>
      </c>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t="str">
        <f>'VRP Model'!CY96</f>
        <v>-</v>
      </c>
      <c r="DC96" s="275">
        <v>999999</v>
      </c>
      <c r="DD96" s="275">
        <v>999999</v>
      </c>
      <c r="DE96" s="275">
        <v>999999</v>
      </c>
      <c r="DF96" s="275">
        <v>999999</v>
      </c>
      <c r="DG96" s="275">
        <v>999999</v>
      </c>
      <c r="DH96" s="275">
        <v>999999</v>
      </c>
      <c r="DI96" s="275">
        <v>999999</v>
      </c>
      <c r="DJ96" s="275">
        <v>999999</v>
      </c>
      <c r="DK96" s="275">
        <v>999999</v>
      </c>
      <c r="DL96" s="275">
        <v>999999</v>
      </c>
      <c r="DM96" s="275">
        <v>999999</v>
      </c>
      <c r="DN96" s="275">
        <v>999999</v>
      </c>
      <c r="DO96" s="275">
        <v>999999</v>
      </c>
      <c r="DP96" s="275">
        <v>999999</v>
      </c>
      <c r="DQ96" s="275">
        <v>999999</v>
      </c>
      <c r="DR96" s="275">
        <v>999999</v>
      </c>
      <c r="DS96" s="275">
        <v>999999</v>
      </c>
      <c r="DT96" s="275">
        <v>999999</v>
      </c>
      <c r="DU96" s="275">
        <v>999999</v>
      </c>
      <c r="DV96" s="275">
        <v>999999</v>
      </c>
      <c r="DW96" s="275">
        <v>999999</v>
      </c>
      <c r="DX96" s="275">
        <v>999999</v>
      </c>
      <c r="DY96" s="275">
        <v>999999</v>
      </c>
      <c r="DZ96" s="275">
        <v>999999</v>
      </c>
      <c r="EA96" s="275">
        <v>999999</v>
      </c>
      <c r="EB96" s="275">
        <v>999999</v>
      </c>
      <c r="EC96" s="275">
        <v>999999</v>
      </c>
      <c r="ED96" s="275">
        <v>999999</v>
      </c>
      <c r="EE96" s="275">
        <v>999999</v>
      </c>
      <c r="EF96" s="275">
        <v>999999</v>
      </c>
      <c r="EG96" s="275">
        <v>999999</v>
      </c>
      <c r="EH96" s="275">
        <v>999999</v>
      </c>
      <c r="EI96" s="275">
        <v>999999</v>
      </c>
      <c r="EJ96" s="275">
        <v>999999</v>
      </c>
      <c r="EK96" s="275">
        <v>999999</v>
      </c>
      <c r="EL96" s="275">
        <v>999999</v>
      </c>
      <c r="EM96" s="275">
        <v>999999</v>
      </c>
      <c r="EN96" s="275">
        <v>999999</v>
      </c>
      <c r="EO96" s="275">
        <v>999999</v>
      </c>
      <c r="EP96" s="275">
        <v>999999</v>
      </c>
      <c r="EQ96" s="275">
        <v>999999</v>
      </c>
      <c r="ER96" s="275">
        <v>999999</v>
      </c>
      <c r="ES96" s="275">
        <v>999999</v>
      </c>
      <c r="ET96" s="275">
        <v>999999</v>
      </c>
      <c r="EU96" s="275">
        <v>999999</v>
      </c>
      <c r="EV96" s="275">
        <v>999999</v>
      </c>
      <c r="EW96" s="275">
        <v>999999</v>
      </c>
      <c r="EX96" s="275">
        <v>999999</v>
      </c>
      <c r="EY96" s="275">
        <v>999999</v>
      </c>
      <c r="EZ96" s="275">
        <v>999999</v>
      </c>
      <c r="FA96" s="275">
        <v>999999</v>
      </c>
      <c r="FB96" s="275">
        <v>999999</v>
      </c>
      <c r="FC96" s="275">
        <v>999999</v>
      </c>
      <c r="FD96" s="275">
        <v>999999</v>
      </c>
      <c r="FE96" s="275">
        <v>999999</v>
      </c>
      <c r="FF96" s="275">
        <v>999999</v>
      </c>
      <c r="FG96" s="275">
        <v>999999</v>
      </c>
      <c r="FH96" s="275">
        <v>999999</v>
      </c>
      <c r="FI96" s="275">
        <v>999999</v>
      </c>
      <c r="FJ96" s="275">
        <v>999999</v>
      </c>
      <c r="FK96" s="275">
        <v>999999</v>
      </c>
      <c r="FL96" s="275">
        <v>999999</v>
      </c>
      <c r="FM96" s="275">
        <v>999999</v>
      </c>
      <c r="FN96" s="275">
        <v>999999</v>
      </c>
      <c r="FO96" s="275">
        <v>999999</v>
      </c>
      <c r="FP96" s="275">
        <v>999999</v>
      </c>
      <c r="FQ96" s="275">
        <v>999999</v>
      </c>
      <c r="FR96" s="275">
        <v>999999</v>
      </c>
      <c r="FS96" s="275">
        <v>999999</v>
      </c>
      <c r="FT96" s="275">
        <v>999999</v>
      </c>
      <c r="FU96" s="275">
        <v>999999</v>
      </c>
      <c r="FV96" s="275">
        <v>999999</v>
      </c>
      <c r="FW96" s="275">
        <v>999999</v>
      </c>
      <c r="FX96" s="275">
        <v>999999</v>
      </c>
      <c r="FY96" s="275">
        <v>999999</v>
      </c>
      <c r="FZ96" s="275">
        <v>999999</v>
      </c>
      <c r="GA96" s="275">
        <v>999999</v>
      </c>
      <c r="GB96" s="275">
        <v>999999</v>
      </c>
      <c r="GC96" s="275">
        <v>999999</v>
      </c>
      <c r="GD96" s="275">
        <v>999999</v>
      </c>
      <c r="GE96" s="275">
        <v>999999</v>
      </c>
      <c r="GF96" s="275">
        <v>999999</v>
      </c>
      <c r="GG96" s="275">
        <v>999999</v>
      </c>
      <c r="GH96" s="275">
        <v>999999</v>
      </c>
      <c r="GI96" s="275">
        <v>999999</v>
      </c>
      <c r="GJ96" s="275">
        <v>999999</v>
      </c>
      <c r="GK96" s="275">
        <v>999999</v>
      </c>
      <c r="GL96" s="275">
        <v>999999</v>
      </c>
      <c r="GM96" s="275">
        <v>999999</v>
      </c>
      <c r="GN96" s="275">
        <v>999999</v>
      </c>
    </row>
    <row r="97" spans="1:196" ht="77" customHeight="1" x14ac:dyDescent="0.15">
      <c r="A97" s="211">
        <v>91</v>
      </c>
      <c r="B97" s="216" t="str" cm="1">
        <f t="array" aca="1" ref="B97" ca="1">IF(ISNUMBER(FIND(","&amp;A97&amp;",",INDIRECT("E"&amp;$B$2))),"yes","no")</f>
        <v>no</v>
      </c>
      <c r="C97" s="205">
        <f t="shared" ca="1" si="203"/>
        <v>999999</v>
      </c>
      <c r="D97" s="204"/>
      <c r="E97" s="206"/>
      <c r="F97" s="207"/>
      <c r="G97" s="208"/>
      <c r="H97" s="209"/>
      <c r="I97" s="210"/>
      <c r="J97" s="211"/>
      <c r="K97" s="212"/>
      <c r="L97" s="213"/>
      <c r="M97" s="213"/>
      <c r="N97" s="214"/>
      <c r="O97" s="223">
        <v>91</v>
      </c>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t="str">
        <f>'VRP Model'!CZ97</f>
        <v>-</v>
      </c>
      <c r="DD97" s="275">
        <v>999999</v>
      </c>
      <c r="DE97" s="275">
        <v>999999</v>
      </c>
      <c r="DF97" s="275">
        <v>999999</v>
      </c>
      <c r="DG97" s="275">
        <v>999999</v>
      </c>
      <c r="DH97" s="275">
        <v>999999</v>
      </c>
      <c r="DI97" s="275">
        <v>999999</v>
      </c>
      <c r="DJ97" s="275">
        <v>999999</v>
      </c>
      <c r="DK97" s="275">
        <v>999999</v>
      </c>
      <c r="DL97" s="275">
        <v>999999</v>
      </c>
      <c r="DM97" s="275">
        <v>999999</v>
      </c>
      <c r="DN97" s="275">
        <v>999999</v>
      </c>
      <c r="DO97" s="275">
        <v>999999</v>
      </c>
      <c r="DP97" s="275">
        <v>999999</v>
      </c>
      <c r="DQ97" s="275">
        <v>999999</v>
      </c>
      <c r="DR97" s="275">
        <v>999999</v>
      </c>
      <c r="DS97" s="275">
        <v>999999</v>
      </c>
      <c r="DT97" s="275">
        <v>999999</v>
      </c>
      <c r="DU97" s="275">
        <v>999999</v>
      </c>
      <c r="DV97" s="275">
        <v>999999</v>
      </c>
      <c r="DW97" s="275">
        <v>999999</v>
      </c>
      <c r="DX97" s="275">
        <v>999999</v>
      </c>
      <c r="DY97" s="275">
        <v>999999</v>
      </c>
      <c r="DZ97" s="275">
        <v>999999</v>
      </c>
      <c r="EA97" s="275">
        <v>999999</v>
      </c>
      <c r="EB97" s="275">
        <v>999999</v>
      </c>
      <c r="EC97" s="275">
        <v>999999</v>
      </c>
      <c r="ED97" s="275">
        <v>999999</v>
      </c>
      <c r="EE97" s="275">
        <v>999999</v>
      </c>
      <c r="EF97" s="275">
        <v>999999</v>
      </c>
      <c r="EG97" s="275">
        <v>999999</v>
      </c>
      <c r="EH97" s="275">
        <v>999999</v>
      </c>
      <c r="EI97" s="275">
        <v>999999</v>
      </c>
      <c r="EJ97" s="275">
        <v>999999</v>
      </c>
      <c r="EK97" s="275">
        <v>999999</v>
      </c>
      <c r="EL97" s="275">
        <v>999999</v>
      </c>
      <c r="EM97" s="275">
        <v>999999</v>
      </c>
      <c r="EN97" s="275">
        <v>999999</v>
      </c>
      <c r="EO97" s="275">
        <v>999999</v>
      </c>
      <c r="EP97" s="275">
        <v>999999</v>
      </c>
      <c r="EQ97" s="275">
        <v>999999</v>
      </c>
      <c r="ER97" s="275">
        <v>999999</v>
      </c>
      <c r="ES97" s="275">
        <v>999999</v>
      </c>
      <c r="ET97" s="275">
        <v>999999</v>
      </c>
      <c r="EU97" s="275">
        <v>999999</v>
      </c>
      <c r="EV97" s="275">
        <v>999999</v>
      </c>
      <c r="EW97" s="275">
        <v>999999</v>
      </c>
      <c r="EX97" s="275">
        <v>999999</v>
      </c>
      <c r="EY97" s="275">
        <v>999999</v>
      </c>
      <c r="EZ97" s="275">
        <v>999999</v>
      </c>
      <c r="FA97" s="275">
        <v>999999</v>
      </c>
      <c r="FB97" s="275">
        <v>999999</v>
      </c>
      <c r="FC97" s="275">
        <v>999999</v>
      </c>
      <c r="FD97" s="275">
        <v>999999</v>
      </c>
      <c r="FE97" s="275">
        <v>999999</v>
      </c>
      <c r="FF97" s="275">
        <v>999999</v>
      </c>
      <c r="FG97" s="275">
        <v>999999</v>
      </c>
      <c r="FH97" s="275">
        <v>999999</v>
      </c>
      <c r="FI97" s="275">
        <v>999999</v>
      </c>
      <c r="FJ97" s="275">
        <v>999999</v>
      </c>
      <c r="FK97" s="275">
        <v>999999</v>
      </c>
      <c r="FL97" s="275">
        <v>999999</v>
      </c>
      <c r="FM97" s="275">
        <v>999999</v>
      </c>
      <c r="FN97" s="275">
        <v>999999</v>
      </c>
      <c r="FO97" s="275">
        <v>999999</v>
      </c>
      <c r="FP97" s="275">
        <v>999999</v>
      </c>
      <c r="FQ97" s="275">
        <v>999999</v>
      </c>
      <c r="FR97" s="275">
        <v>999999</v>
      </c>
      <c r="FS97" s="275">
        <v>999999</v>
      </c>
      <c r="FT97" s="275">
        <v>999999</v>
      </c>
      <c r="FU97" s="275">
        <v>999999</v>
      </c>
      <c r="FV97" s="275">
        <v>999999</v>
      </c>
      <c r="FW97" s="275">
        <v>999999</v>
      </c>
      <c r="FX97" s="275">
        <v>999999</v>
      </c>
      <c r="FY97" s="275">
        <v>999999</v>
      </c>
      <c r="FZ97" s="275">
        <v>999999</v>
      </c>
      <c r="GA97" s="275">
        <v>999999</v>
      </c>
      <c r="GB97" s="275">
        <v>999999</v>
      </c>
      <c r="GC97" s="275">
        <v>999999</v>
      </c>
      <c r="GD97" s="275">
        <v>999999</v>
      </c>
      <c r="GE97" s="275">
        <v>999999</v>
      </c>
      <c r="GF97" s="275">
        <v>999999</v>
      </c>
      <c r="GG97" s="275">
        <v>999999</v>
      </c>
      <c r="GH97" s="275">
        <v>999999</v>
      </c>
      <c r="GI97" s="275">
        <v>999999</v>
      </c>
      <c r="GJ97" s="275">
        <v>999999</v>
      </c>
      <c r="GK97" s="275">
        <v>999999</v>
      </c>
      <c r="GL97" s="275">
        <v>999999</v>
      </c>
      <c r="GM97" s="275">
        <v>999999</v>
      </c>
      <c r="GN97" s="275">
        <v>999999</v>
      </c>
    </row>
    <row r="98" spans="1:196" ht="61" customHeight="1" x14ac:dyDescent="0.15">
      <c r="A98" s="211">
        <v>92</v>
      </c>
      <c r="B98" s="216" t="str" cm="1">
        <f t="array" aca="1" ref="B98" ca="1">IF(ISNUMBER(FIND(","&amp;A98&amp;",",INDIRECT("E"&amp;$B$2))),"yes","no")</f>
        <v>no</v>
      </c>
      <c r="C98" s="205">
        <f t="shared" ca="1" si="203"/>
        <v>999999</v>
      </c>
      <c r="D98" s="204"/>
      <c r="E98" s="206"/>
      <c r="F98" s="207"/>
      <c r="G98" s="208"/>
      <c r="H98" s="209"/>
      <c r="I98" s="210"/>
      <c r="J98" s="211"/>
      <c r="K98" s="212"/>
      <c r="L98" s="213"/>
      <c r="M98" s="213"/>
      <c r="N98" s="214"/>
      <c r="O98" s="223">
        <v>92</v>
      </c>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t="str">
        <f>'VRP Model'!DA98</f>
        <v>-</v>
      </c>
      <c r="DE98" s="275">
        <v>999999</v>
      </c>
      <c r="DF98" s="275">
        <v>999999</v>
      </c>
      <c r="DG98" s="275">
        <v>999999</v>
      </c>
      <c r="DH98" s="275">
        <v>999999</v>
      </c>
      <c r="DI98" s="275">
        <v>999999</v>
      </c>
      <c r="DJ98" s="275">
        <v>999999</v>
      </c>
      <c r="DK98" s="275">
        <v>999999</v>
      </c>
      <c r="DL98" s="275">
        <v>999999</v>
      </c>
      <c r="DM98" s="275">
        <v>999999</v>
      </c>
      <c r="DN98" s="275">
        <v>999999</v>
      </c>
      <c r="DO98" s="275">
        <v>999999</v>
      </c>
      <c r="DP98" s="275">
        <v>999999</v>
      </c>
      <c r="DQ98" s="275">
        <v>999999</v>
      </c>
      <c r="DR98" s="275">
        <v>999999</v>
      </c>
      <c r="DS98" s="275">
        <v>999999</v>
      </c>
      <c r="DT98" s="275">
        <v>999999</v>
      </c>
      <c r="DU98" s="275">
        <v>999999</v>
      </c>
      <c r="DV98" s="275">
        <v>999999</v>
      </c>
      <c r="DW98" s="275">
        <v>999999</v>
      </c>
      <c r="DX98" s="275">
        <v>999999</v>
      </c>
      <c r="DY98" s="275">
        <v>999999</v>
      </c>
      <c r="DZ98" s="275">
        <v>999999</v>
      </c>
      <c r="EA98" s="275">
        <v>999999</v>
      </c>
      <c r="EB98" s="275">
        <v>999999</v>
      </c>
      <c r="EC98" s="275">
        <v>999999</v>
      </c>
      <c r="ED98" s="275">
        <v>999999</v>
      </c>
      <c r="EE98" s="275">
        <v>999999</v>
      </c>
      <c r="EF98" s="275">
        <v>999999</v>
      </c>
      <c r="EG98" s="275">
        <v>999999</v>
      </c>
      <c r="EH98" s="275">
        <v>999999</v>
      </c>
      <c r="EI98" s="275">
        <v>999999</v>
      </c>
      <c r="EJ98" s="275">
        <v>999999</v>
      </c>
      <c r="EK98" s="275">
        <v>999999</v>
      </c>
      <c r="EL98" s="275">
        <v>999999</v>
      </c>
      <c r="EM98" s="275">
        <v>999999</v>
      </c>
      <c r="EN98" s="275">
        <v>999999</v>
      </c>
      <c r="EO98" s="275">
        <v>999999</v>
      </c>
      <c r="EP98" s="275">
        <v>999999</v>
      </c>
      <c r="EQ98" s="275">
        <v>999999</v>
      </c>
      <c r="ER98" s="275">
        <v>999999</v>
      </c>
      <c r="ES98" s="275">
        <v>999999</v>
      </c>
      <c r="ET98" s="275">
        <v>999999</v>
      </c>
      <c r="EU98" s="275">
        <v>999999</v>
      </c>
      <c r="EV98" s="275">
        <v>999999</v>
      </c>
      <c r="EW98" s="275">
        <v>999999</v>
      </c>
      <c r="EX98" s="275">
        <v>999999</v>
      </c>
      <c r="EY98" s="275">
        <v>999999</v>
      </c>
      <c r="EZ98" s="275">
        <v>999999</v>
      </c>
      <c r="FA98" s="275">
        <v>999999</v>
      </c>
      <c r="FB98" s="275">
        <v>999999</v>
      </c>
      <c r="FC98" s="275">
        <v>999999</v>
      </c>
      <c r="FD98" s="275">
        <v>999999</v>
      </c>
      <c r="FE98" s="275">
        <v>999999</v>
      </c>
      <c r="FF98" s="275">
        <v>999999</v>
      </c>
      <c r="FG98" s="275">
        <v>999999</v>
      </c>
      <c r="FH98" s="275">
        <v>999999</v>
      </c>
      <c r="FI98" s="275">
        <v>999999</v>
      </c>
      <c r="FJ98" s="275">
        <v>999999</v>
      </c>
      <c r="FK98" s="275">
        <v>999999</v>
      </c>
      <c r="FL98" s="275">
        <v>999999</v>
      </c>
      <c r="FM98" s="275">
        <v>999999</v>
      </c>
      <c r="FN98" s="275">
        <v>999999</v>
      </c>
      <c r="FO98" s="275">
        <v>999999</v>
      </c>
      <c r="FP98" s="275">
        <v>999999</v>
      </c>
      <c r="FQ98" s="275">
        <v>999999</v>
      </c>
      <c r="FR98" s="275">
        <v>999999</v>
      </c>
      <c r="FS98" s="275">
        <v>999999</v>
      </c>
      <c r="FT98" s="275">
        <v>999999</v>
      </c>
      <c r="FU98" s="275">
        <v>999999</v>
      </c>
      <c r="FV98" s="275">
        <v>999999</v>
      </c>
      <c r="FW98" s="275">
        <v>999999</v>
      </c>
      <c r="FX98" s="275">
        <v>999999</v>
      </c>
      <c r="FY98" s="275">
        <v>999999</v>
      </c>
      <c r="FZ98" s="275">
        <v>999999</v>
      </c>
      <c r="GA98" s="275">
        <v>999999</v>
      </c>
      <c r="GB98" s="275">
        <v>999999</v>
      </c>
      <c r="GC98" s="275">
        <v>999999</v>
      </c>
      <c r="GD98" s="275">
        <v>999999</v>
      </c>
      <c r="GE98" s="275">
        <v>999999</v>
      </c>
      <c r="GF98" s="275">
        <v>999999</v>
      </c>
      <c r="GG98" s="275">
        <v>999999</v>
      </c>
      <c r="GH98" s="275">
        <v>999999</v>
      </c>
      <c r="GI98" s="275">
        <v>999999</v>
      </c>
      <c r="GJ98" s="275">
        <v>999999</v>
      </c>
      <c r="GK98" s="275">
        <v>999999</v>
      </c>
      <c r="GL98" s="275">
        <v>999999</v>
      </c>
      <c r="GM98" s="275">
        <v>999999</v>
      </c>
      <c r="GN98" s="275">
        <v>999999</v>
      </c>
    </row>
    <row r="99" spans="1:196" ht="89" customHeight="1" x14ac:dyDescent="0.15">
      <c r="A99" s="211">
        <v>93</v>
      </c>
      <c r="B99" s="216" t="str" cm="1">
        <f t="array" aca="1" ref="B99" ca="1">IF(ISNUMBER(FIND(","&amp;A99&amp;",",INDIRECT("E"&amp;$B$2))),"yes","no")</f>
        <v>no</v>
      </c>
      <c r="C99" s="205">
        <f t="shared" ca="1" si="203"/>
        <v>999999</v>
      </c>
      <c r="D99" s="204"/>
      <c r="E99" s="206"/>
      <c r="F99" s="207"/>
      <c r="G99" s="208"/>
      <c r="H99" s="209"/>
      <c r="I99" s="210"/>
      <c r="J99" s="211"/>
      <c r="K99" s="212"/>
      <c r="L99" s="213"/>
      <c r="M99" s="213"/>
      <c r="N99" s="214"/>
      <c r="O99" s="223">
        <v>93</v>
      </c>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t="str">
        <f>'VRP Model'!DB99</f>
        <v>-</v>
      </c>
      <c r="DF99" s="275">
        <v>999999</v>
      </c>
      <c r="DG99" s="275">
        <v>999999</v>
      </c>
      <c r="DH99" s="275">
        <v>999999</v>
      </c>
      <c r="DI99" s="275">
        <v>999999</v>
      </c>
      <c r="DJ99" s="275">
        <v>999999</v>
      </c>
      <c r="DK99" s="275">
        <v>999999</v>
      </c>
      <c r="DL99" s="275">
        <v>999999</v>
      </c>
      <c r="DM99" s="275">
        <v>999999</v>
      </c>
      <c r="DN99" s="275">
        <v>999999</v>
      </c>
      <c r="DO99" s="275">
        <v>999999</v>
      </c>
      <c r="DP99" s="275">
        <v>999999</v>
      </c>
      <c r="DQ99" s="275">
        <v>999999</v>
      </c>
      <c r="DR99" s="275">
        <v>999999</v>
      </c>
      <c r="DS99" s="275">
        <v>999999</v>
      </c>
      <c r="DT99" s="275">
        <v>999999</v>
      </c>
      <c r="DU99" s="275">
        <v>999999</v>
      </c>
      <c r="DV99" s="275">
        <v>999999</v>
      </c>
      <c r="DW99" s="275">
        <v>999999</v>
      </c>
      <c r="DX99" s="275">
        <v>999999</v>
      </c>
      <c r="DY99" s="275">
        <v>999999</v>
      </c>
      <c r="DZ99" s="275">
        <v>999999</v>
      </c>
      <c r="EA99" s="275">
        <v>999999</v>
      </c>
      <c r="EB99" s="275">
        <v>999999</v>
      </c>
      <c r="EC99" s="275">
        <v>999999</v>
      </c>
      <c r="ED99" s="275">
        <v>999999</v>
      </c>
      <c r="EE99" s="275">
        <v>999999</v>
      </c>
      <c r="EF99" s="275">
        <v>999999</v>
      </c>
      <c r="EG99" s="275">
        <v>999999</v>
      </c>
      <c r="EH99" s="275">
        <v>999999</v>
      </c>
      <c r="EI99" s="275">
        <v>999999</v>
      </c>
      <c r="EJ99" s="275">
        <v>999999</v>
      </c>
      <c r="EK99" s="275">
        <v>999999</v>
      </c>
      <c r="EL99" s="275">
        <v>999999</v>
      </c>
      <c r="EM99" s="275">
        <v>999999</v>
      </c>
      <c r="EN99" s="275">
        <v>999999</v>
      </c>
      <c r="EO99" s="275">
        <v>999999</v>
      </c>
      <c r="EP99" s="275">
        <v>999999</v>
      </c>
      <c r="EQ99" s="275">
        <v>999999</v>
      </c>
      <c r="ER99" s="275">
        <v>999999</v>
      </c>
      <c r="ES99" s="275">
        <v>999999</v>
      </c>
      <c r="ET99" s="275">
        <v>999999</v>
      </c>
      <c r="EU99" s="275">
        <v>999999</v>
      </c>
      <c r="EV99" s="275">
        <v>999999</v>
      </c>
      <c r="EW99" s="275">
        <v>999999</v>
      </c>
      <c r="EX99" s="275">
        <v>999999</v>
      </c>
      <c r="EY99" s="275">
        <v>999999</v>
      </c>
      <c r="EZ99" s="275">
        <v>999999</v>
      </c>
      <c r="FA99" s="275">
        <v>999999</v>
      </c>
      <c r="FB99" s="275">
        <v>999999</v>
      </c>
      <c r="FC99" s="275">
        <v>999999</v>
      </c>
      <c r="FD99" s="275">
        <v>999999</v>
      </c>
      <c r="FE99" s="275">
        <v>999999</v>
      </c>
      <c r="FF99" s="275">
        <v>999999</v>
      </c>
      <c r="FG99" s="275">
        <v>999999</v>
      </c>
      <c r="FH99" s="275">
        <v>999999</v>
      </c>
      <c r="FI99" s="275">
        <v>999999</v>
      </c>
      <c r="FJ99" s="275">
        <v>999999</v>
      </c>
      <c r="FK99" s="275">
        <v>999999</v>
      </c>
      <c r="FL99" s="275">
        <v>999999</v>
      </c>
      <c r="FM99" s="275">
        <v>999999</v>
      </c>
      <c r="FN99" s="275">
        <v>999999</v>
      </c>
      <c r="FO99" s="275">
        <v>999999</v>
      </c>
      <c r="FP99" s="275">
        <v>999999</v>
      </c>
      <c r="FQ99" s="275">
        <v>999999</v>
      </c>
      <c r="FR99" s="275">
        <v>999999</v>
      </c>
      <c r="FS99" s="275">
        <v>999999</v>
      </c>
      <c r="FT99" s="275">
        <v>999999</v>
      </c>
      <c r="FU99" s="275">
        <v>999999</v>
      </c>
      <c r="FV99" s="275">
        <v>999999</v>
      </c>
      <c r="FW99" s="275">
        <v>999999</v>
      </c>
      <c r="FX99" s="275">
        <v>999999</v>
      </c>
      <c r="FY99" s="275">
        <v>999999</v>
      </c>
      <c r="FZ99" s="275">
        <v>999999</v>
      </c>
      <c r="GA99" s="275">
        <v>999999</v>
      </c>
      <c r="GB99" s="275">
        <v>999999</v>
      </c>
      <c r="GC99" s="275">
        <v>999999</v>
      </c>
      <c r="GD99" s="275">
        <v>999999</v>
      </c>
      <c r="GE99" s="275">
        <v>999999</v>
      </c>
      <c r="GF99" s="275">
        <v>999999</v>
      </c>
      <c r="GG99" s="275">
        <v>999999</v>
      </c>
      <c r="GH99" s="275">
        <v>999999</v>
      </c>
      <c r="GI99" s="275">
        <v>999999</v>
      </c>
      <c r="GJ99" s="275">
        <v>999999</v>
      </c>
      <c r="GK99" s="275">
        <v>999999</v>
      </c>
      <c r="GL99" s="275">
        <v>999999</v>
      </c>
      <c r="GM99" s="275">
        <v>999999</v>
      </c>
      <c r="GN99" s="275">
        <v>999999</v>
      </c>
    </row>
    <row r="100" spans="1:196" ht="89" customHeight="1" x14ac:dyDescent="0.15">
      <c r="A100" s="211">
        <v>94</v>
      </c>
      <c r="B100" s="216" t="str" cm="1">
        <f t="array" aca="1" ref="B100" ca="1">IF(ISNUMBER(FIND(","&amp;A100&amp;",",INDIRECT("E"&amp;$B$2))),"yes","no")</f>
        <v>no</v>
      </c>
      <c r="C100" s="205">
        <f t="shared" ca="1" si="203"/>
        <v>999999</v>
      </c>
      <c r="D100" s="204"/>
      <c r="E100" s="206"/>
      <c r="F100" s="207"/>
      <c r="G100" s="208"/>
      <c r="H100" s="209"/>
      <c r="I100" s="210"/>
      <c r="J100" s="211"/>
      <c r="K100" s="212"/>
      <c r="L100" s="213"/>
      <c r="M100" s="213"/>
      <c r="N100" s="214"/>
      <c r="O100" s="223">
        <v>94</v>
      </c>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t="str">
        <f>'VRP Model'!DC100</f>
        <v>-</v>
      </c>
      <c r="DG100" s="275">
        <v>999999</v>
      </c>
      <c r="DH100" s="275">
        <v>999999</v>
      </c>
      <c r="DI100" s="275">
        <v>999999</v>
      </c>
      <c r="DJ100" s="275">
        <v>999999</v>
      </c>
      <c r="DK100" s="275">
        <v>999999</v>
      </c>
      <c r="DL100" s="275">
        <v>999999</v>
      </c>
      <c r="DM100" s="275">
        <v>999999</v>
      </c>
      <c r="DN100" s="275">
        <v>999999</v>
      </c>
      <c r="DO100" s="275">
        <v>999999</v>
      </c>
      <c r="DP100" s="275">
        <v>999999</v>
      </c>
      <c r="DQ100" s="275">
        <v>999999</v>
      </c>
      <c r="DR100" s="275">
        <v>999999</v>
      </c>
      <c r="DS100" s="275">
        <v>999999</v>
      </c>
      <c r="DT100" s="275">
        <v>999999</v>
      </c>
      <c r="DU100" s="275">
        <v>999999</v>
      </c>
      <c r="DV100" s="275">
        <v>999999</v>
      </c>
      <c r="DW100" s="275">
        <v>999999</v>
      </c>
      <c r="DX100" s="275">
        <v>999999</v>
      </c>
      <c r="DY100" s="275">
        <v>999999</v>
      </c>
      <c r="DZ100" s="275">
        <v>999999</v>
      </c>
      <c r="EA100" s="275">
        <v>999999</v>
      </c>
      <c r="EB100" s="275">
        <v>999999</v>
      </c>
      <c r="EC100" s="275">
        <v>999999</v>
      </c>
      <c r="ED100" s="275">
        <v>999999</v>
      </c>
      <c r="EE100" s="275">
        <v>999999</v>
      </c>
      <c r="EF100" s="275">
        <v>999999</v>
      </c>
      <c r="EG100" s="275">
        <v>999999</v>
      </c>
      <c r="EH100" s="275">
        <v>999999</v>
      </c>
      <c r="EI100" s="275">
        <v>999999</v>
      </c>
      <c r="EJ100" s="275">
        <v>999999</v>
      </c>
      <c r="EK100" s="275">
        <v>999999</v>
      </c>
      <c r="EL100" s="275">
        <v>999999</v>
      </c>
      <c r="EM100" s="275">
        <v>999999</v>
      </c>
      <c r="EN100" s="275">
        <v>999999</v>
      </c>
      <c r="EO100" s="275">
        <v>999999</v>
      </c>
      <c r="EP100" s="275">
        <v>999999</v>
      </c>
      <c r="EQ100" s="275">
        <v>999999</v>
      </c>
      <c r="ER100" s="275">
        <v>999999</v>
      </c>
      <c r="ES100" s="275">
        <v>999999</v>
      </c>
      <c r="ET100" s="275">
        <v>999999</v>
      </c>
      <c r="EU100" s="275">
        <v>999999</v>
      </c>
      <c r="EV100" s="275">
        <v>999999</v>
      </c>
      <c r="EW100" s="275">
        <v>999999</v>
      </c>
      <c r="EX100" s="275">
        <v>999999</v>
      </c>
      <c r="EY100" s="275">
        <v>999999</v>
      </c>
      <c r="EZ100" s="275">
        <v>999999</v>
      </c>
      <c r="FA100" s="275">
        <v>999999</v>
      </c>
      <c r="FB100" s="275">
        <v>999999</v>
      </c>
      <c r="FC100" s="275">
        <v>999999</v>
      </c>
      <c r="FD100" s="275">
        <v>999999</v>
      </c>
      <c r="FE100" s="275">
        <v>999999</v>
      </c>
      <c r="FF100" s="275">
        <v>999999</v>
      </c>
      <c r="FG100" s="275">
        <v>999999</v>
      </c>
      <c r="FH100" s="275">
        <v>999999</v>
      </c>
      <c r="FI100" s="275">
        <v>999999</v>
      </c>
      <c r="FJ100" s="275">
        <v>999999</v>
      </c>
      <c r="FK100" s="275">
        <v>999999</v>
      </c>
      <c r="FL100" s="275">
        <v>999999</v>
      </c>
      <c r="FM100" s="275">
        <v>999999</v>
      </c>
      <c r="FN100" s="275">
        <v>999999</v>
      </c>
      <c r="FO100" s="275">
        <v>999999</v>
      </c>
      <c r="FP100" s="275">
        <v>999999</v>
      </c>
      <c r="FQ100" s="275">
        <v>999999</v>
      </c>
      <c r="FR100" s="275">
        <v>999999</v>
      </c>
      <c r="FS100" s="275">
        <v>999999</v>
      </c>
      <c r="FT100" s="275">
        <v>999999</v>
      </c>
      <c r="FU100" s="275">
        <v>999999</v>
      </c>
      <c r="FV100" s="275">
        <v>999999</v>
      </c>
      <c r="FW100" s="275">
        <v>999999</v>
      </c>
      <c r="FX100" s="275">
        <v>999999</v>
      </c>
      <c r="FY100" s="275">
        <v>999999</v>
      </c>
      <c r="FZ100" s="275">
        <v>999999</v>
      </c>
      <c r="GA100" s="275">
        <v>999999</v>
      </c>
      <c r="GB100" s="275">
        <v>999999</v>
      </c>
      <c r="GC100" s="275">
        <v>999999</v>
      </c>
      <c r="GD100" s="275">
        <v>999999</v>
      </c>
      <c r="GE100" s="275">
        <v>999999</v>
      </c>
      <c r="GF100" s="275">
        <v>999999</v>
      </c>
      <c r="GG100" s="275">
        <v>999999</v>
      </c>
      <c r="GH100" s="275">
        <v>999999</v>
      </c>
      <c r="GI100" s="275">
        <v>999999</v>
      </c>
      <c r="GJ100" s="275">
        <v>999999</v>
      </c>
      <c r="GK100" s="275">
        <v>999999</v>
      </c>
      <c r="GL100" s="275">
        <v>999999</v>
      </c>
      <c r="GM100" s="275">
        <v>999999</v>
      </c>
      <c r="GN100" s="275">
        <v>999999</v>
      </c>
    </row>
    <row r="101" spans="1:196" ht="76" customHeight="1" x14ac:dyDescent="0.15">
      <c r="A101" s="211">
        <v>95</v>
      </c>
      <c r="B101" s="216" t="str" cm="1">
        <f t="array" aca="1" ref="B101" ca="1">IF(ISNUMBER(FIND(","&amp;A101&amp;",",INDIRECT("E"&amp;$B$2))),"yes","no")</f>
        <v>no</v>
      </c>
      <c r="C101" s="205">
        <f t="shared" ca="1" si="203"/>
        <v>999999</v>
      </c>
      <c r="D101" s="204"/>
      <c r="E101" s="206"/>
      <c r="F101" s="207"/>
      <c r="G101" s="208"/>
      <c r="H101" s="209"/>
      <c r="I101" s="210"/>
      <c r="J101" s="211"/>
      <c r="K101" s="212"/>
      <c r="L101" s="213"/>
      <c r="M101" s="213"/>
      <c r="N101" s="214"/>
      <c r="O101" s="223">
        <v>95</v>
      </c>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t="str">
        <f>'VRP Model'!DD101</f>
        <v>-</v>
      </c>
      <c r="DH101" s="275">
        <v>999999</v>
      </c>
      <c r="DI101" s="275">
        <v>999999</v>
      </c>
      <c r="DJ101" s="275">
        <v>999999</v>
      </c>
      <c r="DK101" s="275">
        <v>999999</v>
      </c>
      <c r="DL101" s="275">
        <v>999999</v>
      </c>
      <c r="DM101" s="275">
        <v>999999</v>
      </c>
      <c r="DN101" s="275">
        <v>999999</v>
      </c>
      <c r="DO101" s="275">
        <v>999999</v>
      </c>
      <c r="DP101" s="275">
        <v>999999</v>
      </c>
      <c r="DQ101" s="275">
        <v>999999</v>
      </c>
      <c r="DR101" s="275">
        <v>999999</v>
      </c>
      <c r="DS101" s="275">
        <v>999999</v>
      </c>
      <c r="DT101" s="275">
        <v>999999</v>
      </c>
      <c r="DU101" s="275">
        <v>999999</v>
      </c>
      <c r="DV101" s="275">
        <v>999999</v>
      </c>
      <c r="DW101" s="275">
        <v>999999</v>
      </c>
      <c r="DX101" s="275">
        <v>999999</v>
      </c>
      <c r="DY101" s="275">
        <v>999999</v>
      </c>
      <c r="DZ101" s="275">
        <v>999999</v>
      </c>
      <c r="EA101" s="275">
        <v>999999</v>
      </c>
      <c r="EB101" s="275">
        <v>999999</v>
      </c>
      <c r="EC101" s="275">
        <v>999999</v>
      </c>
      <c r="ED101" s="275">
        <v>999999</v>
      </c>
      <c r="EE101" s="275">
        <v>999999</v>
      </c>
      <c r="EF101" s="275">
        <v>999999</v>
      </c>
      <c r="EG101" s="275">
        <v>999999</v>
      </c>
      <c r="EH101" s="275">
        <v>999999</v>
      </c>
      <c r="EI101" s="275">
        <v>999999</v>
      </c>
      <c r="EJ101" s="275">
        <v>999999</v>
      </c>
      <c r="EK101" s="275">
        <v>999999</v>
      </c>
      <c r="EL101" s="275">
        <v>999999</v>
      </c>
      <c r="EM101" s="275">
        <v>999999</v>
      </c>
      <c r="EN101" s="275">
        <v>999999</v>
      </c>
      <c r="EO101" s="275">
        <v>999999</v>
      </c>
      <c r="EP101" s="275">
        <v>999999</v>
      </c>
      <c r="EQ101" s="275">
        <v>999999</v>
      </c>
      <c r="ER101" s="275">
        <v>999999</v>
      </c>
      <c r="ES101" s="275">
        <v>999999</v>
      </c>
      <c r="ET101" s="275">
        <v>999999</v>
      </c>
      <c r="EU101" s="275">
        <v>999999</v>
      </c>
      <c r="EV101" s="275">
        <v>999999</v>
      </c>
      <c r="EW101" s="275">
        <v>999999</v>
      </c>
      <c r="EX101" s="275">
        <v>999999</v>
      </c>
      <c r="EY101" s="275">
        <v>999999</v>
      </c>
      <c r="EZ101" s="275">
        <v>999999</v>
      </c>
      <c r="FA101" s="275">
        <v>999999</v>
      </c>
      <c r="FB101" s="275">
        <v>999999</v>
      </c>
      <c r="FC101" s="275">
        <v>999999</v>
      </c>
      <c r="FD101" s="275">
        <v>999999</v>
      </c>
      <c r="FE101" s="275">
        <v>999999</v>
      </c>
      <c r="FF101" s="275">
        <v>999999</v>
      </c>
      <c r="FG101" s="275">
        <v>999999</v>
      </c>
      <c r="FH101" s="275">
        <v>999999</v>
      </c>
      <c r="FI101" s="275">
        <v>999999</v>
      </c>
      <c r="FJ101" s="275">
        <v>999999</v>
      </c>
      <c r="FK101" s="275">
        <v>999999</v>
      </c>
      <c r="FL101" s="275">
        <v>999999</v>
      </c>
      <c r="FM101" s="275">
        <v>999999</v>
      </c>
      <c r="FN101" s="275">
        <v>999999</v>
      </c>
      <c r="FO101" s="275">
        <v>999999</v>
      </c>
      <c r="FP101" s="275">
        <v>999999</v>
      </c>
      <c r="FQ101" s="275">
        <v>999999</v>
      </c>
      <c r="FR101" s="275">
        <v>999999</v>
      </c>
      <c r="FS101" s="275">
        <v>999999</v>
      </c>
      <c r="FT101" s="275">
        <v>999999</v>
      </c>
      <c r="FU101" s="275">
        <v>999999</v>
      </c>
      <c r="FV101" s="275">
        <v>999999</v>
      </c>
      <c r="FW101" s="275">
        <v>999999</v>
      </c>
      <c r="FX101" s="275">
        <v>999999</v>
      </c>
      <c r="FY101" s="275">
        <v>999999</v>
      </c>
      <c r="FZ101" s="275">
        <v>999999</v>
      </c>
      <c r="GA101" s="275">
        <v>999999</v>
      </c>
      <c r="GB101" s="275">
        <v>999999</v>
      </c>
      <c r="GC101" s="275">
        <v>999999</v>
      </c>
      <c r="GD101" s="275">
        <v>999999</v>
      </c>
      <c r="GE101" s="275">
        <v>999999</v>
      </c>
      <c r="GF101" s="275">
        <v>999999</v>
      </c>
      <c r="GG101" s="275">
        <v>999999</v>
      </c>
      <c r="GH101" s="275">
        <v>999999</v>
      </c>
      <c r="GI101" s="275">
        <v>999999</v>
      </c>
      <c r="GJ101" s="275">
        <v>999999</v>
      </c>
      <c r="GK101" s="275">
        <v>999999</v>
      </c>
      <c r="GL101" s="275">
        <v>999999</v>
      </c>
      <c r="GM101" s="275">
        <v>999999</v>
      </c>
      <c r="GN101" s="275">
        <v>999999</v>
      </c>
    </row>
    <row r="102" spans="1:196" ht="93" customHeight="1" x14ac:dyDescent="0.15">
      <c r="A102" s="211">
        <v>96</v>
      </c>
      <c r="B102" s="216" t="str" cm="1">
        <f t="array" aca="1" ref="B102" ca="1">IF(ISNUMBER(FIND(","&amp;A102&amp;",",INDIRECT("E"&amp;$B$2))),"yes","no")</f>
        <v>no</v>
      </c>
      <c r="C102" s="205">
        <f t="shared" ca="1" si="203"/>
        <v>999999</v>
      </c>
      <c r="D102" s="204"/>
      <c r="E102" s="206"/>
      <c r="F102" s="207"/>
      <c r="G102" s="208"/>
      <c r="H102" s="209"/>
      <c r="I102" s="210"/>
      <c r="J102" s="211"/>
      <c r="K102" s="212"/>
      <c r="L102" s="213"/>
      <c r="M102" s="213"/>
      <c r="N102" s="214"/>
      <c r="O102" s="223">
        <v>96</v>
      </c>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t="str">
        <f>'VRP Model'!DE102</f>
        <v>-</v>
      </c>
      <c r="DI102" s="275">
        <v>999999</v>
      </c>
      <c r="DJ102" s="275">
        <v>999999</v>
      </c>
      <c r="DK102" s="275">
        <v>999999</v>
      </c>
      <c r="DL102" s="275">
        <v>999999</v>
      </c>
      <c r="DM102" s="275">
        <v>999999</v>
      </c>
      <c r="DN102" s="275">
        <v>999999</v>
      </c>
      <c r="DO102" s="275">
        <v>999999</v>
      </c>
      <c r="DP102" s="275">
        <v>999999</v>
      </c>
      <c r="DQ102" s="275">
        <v>999999</v>
      </c>
      <c r="DR102" s="275">
        <v>999999</v>
      </c>
      <c r="DS102" s="275">
        <v>999999</v>
      </c>
      <c r="DT102" s="275">
        <v>999999</v>
      </c>
      <c r="DU102" s="275">
        <v>999999</v>
      </c>
      <c r="DV102" s="275">
        <v>999999</v>
      </c>
      <c r="DW102" s="275">
        <v>999999</v>
      </c>
      <c r="DX102" s="275">
        <v>999999</v>
      </c>
      <c r="DY102" s="275">
        <v>999999</v>
      </c>
      <c r="DZ102" s="275">
        <v>999999</v>
      </c>
      <c r="EA102" s="275">
        <v>999999</v>
      </c>
      <c r="EB102" s="275">
        <v>999999</v>
      </c>
      <c r="EC102" s="275">
        <v>999999</v>
      </c>
      <c r="ED102" s="275">
        <v>999999</v>
      </c>
      <c r="EE102" s="275">
        <v>999999</v>
      </c>
      <c r="EF102" s="275">
        <v>999999</v>
      </c>
      <c r="EG102" s="275">
        <v>999999</v>
      </c>
      <c r="EH102" s="275">
        <v>999999</v>
      </c>
      <c r="EI102" s="275">
        <v>999999</v>
      </c>
      <c r="EJ102" s="275">
        <v>999999</v>
      </c>
      <c r="EK102" s="275">
        <v>999999</v>
      </c>
      <c r="EL102" s="275">
        <v>999999</v>
      </c>
      <c r="EM102" s="275">
        <v>999999</v>
      </c>
      <c r="EN102" s="275">
        <v>999999</v>
      </c>
      <c r="EO102" s="275">
        <v>999999</v>
      </c>
      <c r="EP102" s="275">
        <v>999999</v>
      </c>
      <c r="EQ102" s="275">
        <v>999999</v>
      </c>
      <c r="ER102" s="275">
        <v>999999</v>
      </c>
      <c r="ES102" s="275">
        <v>999999</v>
      </c>
      <c r="ET102" s="275">
        <v>999999</v>
      </c>
      <c r="EU102" s="275">
        <v>999999</v>
      </c>
      <c r="EV102" s="275">
        <v>999999</v>
      </c>
      <c r="EW102" s="275">
        <v>999999</v>
      </c>
      <c r="EX102" s="275">
        <v>999999</v>
      </c>
      <c r="EY102" s="275">
        <v>999999</v>
      </c>
      <c r="EZ102" s="275">
        <v>999999</v>
      </c>
      <c r="FA102" s="275">
        <v>999999</v>
      </c>
      <c r="FB102" s="275">
        <v>999999</v>
      </c>
      <c r="FC102" s="275">
        <v>999999</v>
      </c>
      <c r="FD102" s="275">
        <v>999999</v>
      </c>
      <c r="FE102" s="275">
        <v>999999</v>
      </c>
      <c r="FF102" s="275">
        <v>999999</v>
      </c>
      <c r="FG102" s="275">
        <v>999999</v>
      </c>
      <c r="FH102" s="275">
        <v>999999</v>
      </c>
      <c r="FI102" s="275">
        <v>999999</v>
      </c>
      <c r="FJ102" s="275">
        <v>999999</v>
      </c>
      <c r="FK102" s="275">
        <v>999999</v>
      </c>
      <c r="FL102" s="275">
        <v>999999</v>
      </c>
      <c r="FM102" s="275">
        <v>999999</v>
      </c>
      <c r="FN102" s="275">
        <v>999999</v>
      </c>
      <c r="FO102" s="275">
        <v>999999</v>
      </c>
      <c r="FP102" s="275">
        <v>999999</v>
      </c>
      <c r="FQ102" s="275">
        <v>999999</v>
      </c>
      <c r="FR102" s="275">
        <v>999999</v>
      </c>
      <c r="FS102" s="275">
        <v>999999</v>
      </c>
      <c r="FT102" s="275">
        <v>999999</v>
      </c>
      <c r="FU102" s="275">
        <v>999999</v>
      </c>
      <c r="FV102" s="275">
        <v>999999</v>
      </c>
      <c r="FW102" s="275">
        <v>999999</v>
      </c>
      <c r="FX102" s="275">
        <v>999999</v>
      </c>
      <c r="FY102" s="275">
        <v>999999</v>
      </c>
      <c r="FZ102" s="275">
        <v>999999</v>
      </c>
      <c r="GA102" s="275">
        <v>999999</v>
      </c>
      <c r="GB102" s="275">
        <v>999999</v>
      </c>
      <c r="GC102" s="275">
        <v>999999</v>
      </c>
      <c r="GD102" s="275">
        <v>999999</v>
      </c>
      <c r="GE102" s="275">
        <v>999999</v>
      </c>
      <c r="GF102" s="275">
        <v>999999</v>
      </c>
      <c r="GG102" s="275">
        <v>999999</v>
      </c>
      <c r="GH102" s="275">
        <v>999999</v>
      </c>
      <c r="GI102" s="275">
        <v>999999</v>
      </c>
      <c r="GJ102" s="275">
        <v>999999</v>
      </c>
      <c r="GK102" s="275">
        <v>999999</v>
      </c>
      <c r="GL102" s="275">
        <v>999999</v>
      </c>
      <c r="GM102" s="275">
        <v>999999</v>
      </c>
      <c r="GN102" s="275">
        <v>999999</v>
      </c>
    </row>
    <row r="103" spans="1:196" ht="88" customHeight="1" x14ac:dyDescent="0.15">
      <c r="A103" s="211">
        <v>97</v>
      </c>
      <c r="B103" s="216" t="str" cm="1">
        <f t="array" aca="1" ref="B103" ca="1">IF(ISNUMBER(FIND(","&amp;A103&amp;",",INDIRECT("E"&amp;$B$2))),"yes","no")</f>
        <v>no</v>
      </c>
      <c r="C103" s="205">
        <f t="shared" ca="1" si="203"/>
        <v>999999</v>
      </c>
      <c r="D103" s="204"/>
      <c r="E103" s="206"/>
      <c r="F103" s="207"/>
      <c r="G103" s="208"/>
      <c r="H103" s="209"/>
      <c r="I103" s="210"/>
      <c r="J103" s="211"/>
      <c r="K103" s="212"/>
      <c r="L103" s="213"/>
      <c r="M103" s="213"/>
      <c r="N103" s="214"/>
      <c r="O103" s="223">
        <v>97</v>
      </c>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t="str">
        <f>'VRP Model'!DF103</f>
        <v>-</v>
      </c>
      <c r="DJ103" s="275">
        <v>999999</v>
      </c>
      <c r="DK103" s="275">
        <v>999999</v>
      </c>
      <c r="DL103" s="275">
        <v>999999</v>
      </c>
      <c r="DM103" s="275">
        <v>999999</v>
      </c>
      <c r="DN103" s="275">
        <v>999999</v>
      </c>
      <c r="DO103" s="275">
        <v>999999</v>
      </c>
      <c r="DP103" s="275">
        <v>999999</v>
      </c>
      <c r="DQ103" s="275">
        <v>999999</v>
      </c>
      <c r="DR103" s="275">
        <v>999999</v>
      </c>
      <c r="DS103" s="275">
        <v>999999</v>
      </c>
      <c r="DT103" s="275">
        <v>999999</v>
      </c>
      <c r="DU103" s="275">
        <v>999999</v>
      </c>
      <c r="DV103" s="275">
        <v>999999</v>
      </c>
      <c r="DW103" s="275">
        <v>999999</v>
      </c>
      <c r="DX103" s="275">
        <v>999999</v>
      </c>
      <c r="DY103" s="275">
        <v>999999</v>
      </c>
      <c r="DZ103" s="275">
        <v>999999</v>
      </c>
      <c r="EA103" s="275">
        <v>999999</v>
      </c>
      <c r="EB103" s="275">
        <v>999999</v>
      </c>
      <c r="EC103" s="275">
        <v>999999</v>
      </c>
      <c r="ED103" s="275">
        <v>999999</v>
      </c>
      <c r="EE103" s="275">
        <v>999999</v>
      </c>
      <c r="EF103" s="275">
        <v>999999</v>
      </c>
      <c r="EG103" s="275">
        <v>999999</v>
      </c>
      <c r="EH103" s="275">
        <v>999999</v>
      </c>
      <c r="EI103" s="275">
        <v>999999</v>
      </c>
      <c r="EJ103" s="275">
        <v>999999</v>
      </c>
      <c r="EK103" s="275">
        <v>999999</v>
      </c>
      <c r="EL103" s="275">
        <v>999999</v>
      </c>
      <c r="EM103" s="275">
        <v>999999</v>
      </c>
      <c r="EN103" s="275">
        <v>999999</v>
      </c>
      <c r="EO103" s="275">
        <v>999999</v>
      </c>
      <c r="EP103" s="275">
        <v>999999</v>
      </c>
      <c r="EQ103" s="275">
        <v>999999</v>
      </c>
      <c r="ER103" s="275">
        <v>999999</v>
      </c>
      <c r="ES103" s="275">
        <v>999999</v>
      </c>
      <c r="ET103" s="275">
        <v>999999</v>
      </c>
      <c r="EU103" s="275">
        <v>999999</v>
      </c>
      <c r="EV103" s="275">
        <v>999999</v>
      </c>
      <c r="EW103" s="275">
        <v>999999</v>
      </c>
      <c r="EX103" s="275">
        <v>999999</v>
      </c>
      <c r="EY103" s="275">
        <v>999999</v>
      </c>
      <c r="EZ103" s="275">
        <v>999999</v>
      </c>
      <c r="FA103" s="275">
        <v>999999</v>
      </c>
      <c r="FB103" s="275">
        <v>999999</v>
      </c>
      <c r="FC103" s="275">
        <v>999999</v>
      </c>
      <c r="FD103" s="275">
        <v>999999</v>
      </c>
      <c r="FE103" s="275">
        <v>999999</v>
      </c>
      <c r="FF103" s="275">
        <v>999999</v>
      </c>
      <c r="FG103" s="275">
        <v>999999</v>
      </c>
      <c r="FH103" s="275">
        <v>999999</v>
      </c>
      <c r="FI103" s="275">
        <v>999999</v>
      </c>
      <c r="FJ103" s="275">
        <v>999999</v>
      </c>
      <c r="FK103" s="275">
        <v>999999</v>
      </c>
      <c r="FL103" s="275">
        <v>999999</v>
      </c>
      <c r="FM103" s="275">
        <v>999999</v>
      </c>
      <c r="FN103" s="275">
        <v>999999</v>
      </c>
      <c r="FO103" s="275">
        <v>999999</v>
      </c>
      <c r="FP103" s="275">
        <v>999999</v>
      </c>
      <c r="FQ103" s="275">
        <v>999999</v>
      </c>
      <c r="FR103" s="275">
        <v>999999</v>
      </c>
      <c r="FS103" s="275">
        <v>999999</v>
      </c>
      <c r="FT103" s="275">
        <v>999999</v>
      </c>
      <c r="FU103" s="275">
        <v>999999</v>
      </c>
      <c r="FV103" s="275">
        <v>999999</v>
      </c>
      <c r="FW103" s="275">
        <v>999999</v>
      </c>
      <c r="FX103" s="275">
        <v>999999</v>
      </c>
      <c r="FY103" s="275">
        <v>999999</v>
      </c>
      <c r="FZ103" s="275">
        <v>999999</v>
      </c>
      <c r="GA103" s="275">
        <v>999999</v>
      </c>
      <c r="GB103" s="275">
        <v>999999</v>
      </c>
      <c r="GC103" s="275">
        <v>999999</v>
      </c>
      <c r="GD103" s="275">
        <v>999999</v>
      </c>
      <c r="GE103" s="275">
        <v>999999</v>
      </c>
      <c r="GF103" s="275">
        <v>999999</v>
      </c>
      <c r="GG103" s="275">
        <v>999999</v>
      </c>
      <c r="GH103" s="275">
        <v>999999</v>
      </c>
      <c r="GI103" s="275">
        <v>999999</v>
      </c>
      <c r="GJ103" s="275">
        <v>999999</v>
      </c>
      <c r="GK103" s="275">
        <v>999999</v>
      </c>
      <c r="GL103" s="275">
        <v>999999</v>
      </c>
      <c r="GM103" s="275">
        <v>999999</v>
      </c>
      <c r="GN103" s="275">
        <v>999999</v>
      </c>
    </row>
    <row r="104" spans="1:196" ht="90" customHeight="1" x14ac:dyDescent="0.15">
      <c r="A104" s="211">
        <v>98</v>
      </c>
      <c r="B104" s="216" t="str" cm="1">
        <f t="array" aca="1" ref="B104" ca="1">IF(ISNUMBER(FIND(","&amp;A104&amp;",",INDIRECT("E"&amp;$B$2))),"yes","no")</f>
        <v>no</v>
      </c>
      <c r="C104" s="205">
        <f t="shared" ca="1" si="203"/>
        <v>999999</v>
      </c>
      <c r="D104" s="204"/>
      <c r="E104" s="206"/>
      <c r="F104" s="207"/>
      <c r="G104" s="208"/>
      <c r="H104" s="209"/>
      <c r="I104" s="210"/>
      <c r="J104" s="211"/>
      <c r="K104" s="212"/>
      <c r="L104" s="213"/>
      <c r="M104" s="213"/>
      <c r="N104" s="214"/>
      <c r="O104" s="223">
        <v>98</v>
      </c>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t="str">
        <f>'VRP Model'!DG104</f>
        <v>-</v>
      </c>
      <c r="DK104" s="275">
        <v>999999</v>
      </c>
      <c r="DL104" s="275">
        <v>999999</v>
      </c>
      <c r="DM104" s="275">
        <v>999999</v>
      </c>
      <c r="DN104" s="275">
        <v>999999</v>
      </c>
      <c r="DO104" s="275">
        <v>999999</v>
      </c>
      <c r="DP104" s="275">
        <v>999999</v>
      </c>
      <c r="DQ104" s="275">
        <v>999999</v>
      </c>
      <c r="DR104" s="275">
        <v>999999</v>
      </c>
      <c r="DS104" s="275">
        <v>999999</v>
      </c>
      <c r="DT104" s="275">
        <v>999999</v>
      </c>
      <c r="DU104" s="275">
        <v>999999</v>
      </c>
      <c r="DV104" s="275">
        <v>999999</v>
      </c>
      <c r="DW104" s="275">
        <v>999999</v>
      </c>
      <c r="DX104" s="275">
        <v>999999</v>
      </c>
      <c r="DY104" s="275">
        <v>999999</v>
      </c>
      <c r="DZ104" s="275">
        <v>999999</v>
      </c>
      <c r="EA104" s="275">
        <v>999999</v>
      </c>
      <c r="EB104" s="275">
        <v>999999</v>
      </c>
      <c r="EC104" s="275">
        <v>999999</v>
      </c>
      <c r="ED104" s="275">
        <v>999999</v>
      </c>
      <c r="EE104" s="275">
        <v>999999</v>
      </c>
      <c r="EF104" s="275">
        <v>999999</v>
      </c>
      <c r="EG104" s="275">
        <v>999999</v>
      </c>
      <c r="EH104" s="275">
        <v>999999</v>
      </c>
      <c r="EI104" s="275">
        <v>999999</v>
      </c>
      <c r="EJ104" s="275">
        <v>999999</v>
      </c>
      <c r="EK104" s="275">
        <v>999999</v>
      </c>
      <c r="EL104" s="275">
        <v>999999</v>
      </c>
      <c r="EM104" s="275">
        <v>999999</v>
      </c>
      <c r="EN104" s="275">
        <v>999999</v>
      </c>
      <c r="EO104" s="275">
        <v>999999</v>
      </c>
      <c r="EP104" s="275">
        <v>999999</v>
      </c>
      <c r="EQ104" s="275">
        <v>999999</v>
      </c>
      <c r="ER104" s="275">
        <v>999999</v>
      </c>
      <c r="ES104" s="275">
        <v>999999</v>
      </c>
      <c r="ET104" s="275">
        <v>999999</v>
      </c>
      <c r="EU104" s="275">
        <v>999999</v>
      </c>
      <c r="EV104" s="275">
        <v>999999</v>
      </c>
      <c r="EW104" s="275">
        <v>999999</v>
      </c>
      <c r="EX104" s="275">
        <v>999999</v>
      </c>
      <c r="EY104" s="275">
        <v>999999</v>
      </c>
      <c r="EZ104" s="275">
        <v>999999</v>
      </c>
      <c r="FA104" s="275">
        <v>999999</v>
      </c>
      <c r="FB104" s="275">
        <v>999999</v>
      </c>
      <c r="FC104" s="275">
        <v>999999</v>
      </c>
      <c r="FD104" s="275">
        <v>999999</v>
      </c>
      <c r="FE104" s="275">
        <v>999999</v>
      </c>
      <c r="FF104" s="275">
        <v>999999</v>
      </c>
      <c r="FG104" s="275">
        <v>999999</v>
      </c>
      <c r="FH104" s="275">
        <v>999999</v>
      </c>
      <c r="FI104" s="275">
        <v>999999</v>
      </c>
      <c r="FJ104" s="275">
        <v>999999</v>
      </c>
      <c r="FK104" s="275">
        <v>999999</v>
      </c>
      <c r="FL104" s="275">
        <v>999999</v>
      </c>
      <c r="FM104" s="275">
        <v>999999</v>
      </c>
      <c r="FN104" s="275">
        <v>999999</v>
      </c>
      <c r="FO104" s="275">
        <v>999999</v>
      </c>
      <c r="FP104" s="275">
        <v>999999</v>
      </c>
      <c r="FQ104" s="275">
        <v>999999</v>
      </c>
      <c r="FR104" s="275">
        <v>999999</v>
      </c>
      <c r="FS104" s="275">
        <v>999999</v>
      </c>
      <c r="FT104" s="275">
        <v>999999</v>
      </c>
      <c r="FU104" s="275">
        <v>999999</v>
      </c>
      <c r="FV104" s="275">
        <v>999999</v>
      </c>
      <c r="FW104" s="275">
        <v>999999</v>
      </c>
      <c r="FX104" s="275">
        <v>999999</v>
      </c>
      <c r="FY104" s="275">
        <v>999999</v>
      </c>
      <c r="FZ104" s="275">
        <v>999999</v>
      </c>
      <c r="GA104" s="275">
        <v>999999</v>
      </c>
      <c r="GB104" s="275">
        <v>999999</v>
      </c>
      <c r="GC104" s="275">
        <v>999999</v>
      </c>
      <c r="GD104" s="275">
        <v>999999</v>
      </c>
      <c r="GE104" s="275">
        <v>999999</v>
      </c>
      <c r="GF104" s="275">
        <v>999999</v>
      </c>
      <c r="GG104" s="275">
        <v>999999</v>
      </c>
      <c r="GH104" s="275">
        <v>999999</v>
      </c>
      <c r="GI104" s="275">
        <v>999999</v>
      </c>
      <c r="GJ104" s="275">
        <v>999999</v>
      </c>
      <c r="GK104" s="275">
        <v>999999</v>
      </c>
      <c r="GL104" s="275">
        <v>999999</v>
      </c>
      <c r="GM104" s="275">
        <v>999999</v>
      </c>
      <c r="GN104" s="275">
        <v>999999</v>
      </c>
    </row>
    <row r="105" spans="1:196" ht="93" customHeight="1" x14ac:dyDescent="0.15">
      <c r="A105" s="211">
        <v>99</v>
      </c>
      <c r="B105" s="216" t="str" cm="1">
        <f t="array" aca="1" ref="B105" ca="1">IF(ISNUMBER(FIND(","&amp;A105&amp;",",INDIRECT("E"&amp;$B$2))),"yes","no")</f>
        <v>no</v>
      </c>
      <c r="C105" s="205">
        <f t="shared" ca="1" si="203"/>
        <v>999999</v>
      </c>
      <c r="D105" s="204"/>
      <c r="E105" s="206"/>
      <c r="F105" s="207"/>
      <c r="G105" s="208"/>
      <c r="H105" s="209"/>
      <c r="I105" s="210"/>
      <c r="J105" s="211"/>
      <c r="K105" s="212"/>
      <c r="L105" s="213"/>
      <c r="M105" s="213"/>
      <c r="N105" s="214"/>
      <c r="O105" s="223">
        <v>99</v>
      </c>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t="str">
        <f>'VRP Model'!DH105</f>
        <v>-</v>
      </c>
      <c r="DL105" s="275">
        <v>999999</v>
      </c>
      <c r="DM105" s="275">
        <v>999999</v>
      </c>
      <c r="DN105" s="275">
        <v>999999</v>
      </c>
      <c r="DO105" s="275">
        <v>999999</v>
      </c>
      <c r="DP105" s="275">
        <v>999999</v>
      </c>
      <c r="DQ105" s="275">
        <v>999999</v>
      </c>
      <c r="DR105" s="275">
        <v>999999</v>
      </c>
      <c r="DS105" s="275">
        <v>999999</v>
      </c>
      <c r="DT105" s="275">
        <v>999999</v>
      </c>
      <c r="DU105" s="275">
        <v>999999</v>
      </c>
      <c r="DV105" s="275">
        <v>999999</v>
      </c>
      <c r="DW105" s="275">
        <v>999999</v>
      </c>
      <c r="DX105" s="275">
        <v>999999</v>
      </c>
      <c r="DY105" s="275">
        <v>999999</v>
      </c>
      <c r="DZ105" s="275">
        <v>999999</v>
      </c>
      <c r="EA105" s="275">
        <v>999999</v>
      </c>
      <c r="EB105" s="275">
        <v>999999</v>
      </c>
      <c r="EC105" s="275">
        <v>999999</v>
      </c>
      <c r="ED105" s="275">
        <v>999999</v>
      </c>
      <c r="EE105" s="275">
        <v>999999</v>
      </c>
      <c r="EF105" s="275">
        <v>999999</v>
      </c>
      <c r="EG105" s="275">
        <v>999999</v>
      </c>
      <c r="EH105" s="275">
        <v>999999</v>
      </c>
      <c r="EI105" s="275">
        <v>999999</v>
      </c>
      <c r="EJ105" s="275">
        <v>999999</v>
      </c>
      <c r="EK105" s="275">
        <v>999999</v>
      </c>
      <c r="EL105" s="275">
        <v>999999</v>
      </c>
      <c r="EM105" s="275">
        <v>999999</v>
      </c>
      <c r="EN105" s="275">
        <v>999999</v>
      </c>
      <c r="EO105" s="275">
        <v>999999</v>
      </c>
      <c r="EP105" s="275">
        <v>999999</v>
      </c>
      <c r="EQ105" s="275">
        <v>999999</v>
      </c>
      <c r="ER105" s="275">
        <v>999999</v>
      </c>
      <c r="ES105" s="275">
        <v>999999</v>
      </c>
      <c r="ET105" s="275">
        <v>999999</v>
      </c>
      <c r="EU105" s="275">
        <v>999999</v>
      </c>
      <c r="EV105" s="275">
        <v>999999</v>
      </c>
      <c r="EW105" s="275">
        <v>999999</v>
      </c>
      <c r="EX105" s="275">
        <v>999999</v>
      </c>
      <c r="EY105" s="275">
        <v>999999</v>
      </c>
      <c r="EZ105" s="275">
        <v>999999</v>
      </c>
      <c r="FA105" s="275">
        <v>999999</v>
      </c>
      <c r="FB105" s="275">
        <v>999999</v>
      </c>
      <c r="FC105" s="275">
        <v>999999</v>
      </c>
      <c r="FD105" s="275">
        <v>999999</v>
      </c>
      <c r="FE105" s="275">
        <v>999999</v>
      </c>
      <c r="FF105" s="275">
        <v>999999</v>
      </c>
      <c r="FG105" s="275">
        <v>999999</v>
      </c>
      <c r="FH105" s="275">
        <v>999999</v>
      </c>
      <c r="FI105" s="275">
        <v>999999</v>
      </c>
      <c r="FJ105" s="275">
        <v>999999</v>
      </c>
      <c r="FK105" s="275">
        <v>999999</v>
      </c>
      <c r="FL105" s="275">
        <v>999999</v>
      </c>
      <c r="FM105" s="275">
        <v>999999</v>
      </c>
      <c r="FN105" s="275">
        <v>999999</v>
      </c>
      <c r="FO105" s="275">
        <v>999999</v>
      </c>
      <c r="FP105" s="275">
        <v>999999</v>
      </c>
      <c r="FQ105" s="275">
        <v>999999</v>
      </c>
      <c r="FR105" s="275">
        <v>999999</v>
      </c>
      <c r="FS105" s="275">
        <v>999999</v>
      </c>
      <c r="FT105" s="275">
        <v>999999</v>
      </c>
      <c r="FU105" s="275">
        <v>999999</v>
      </c>
      <c r="FV105" s="275">
        <v>999999</v>
      </c>
      <c r="FW105" s="275">
        <v>999999</v>
      </c>
      <c r="FX105" s="275">
        <v>999999</v>
      </c>
      <c r="FY105" s="275">
        <v>999999</v>
      </c>
      <c r="FZ105" s="275">
        <v>999999</v>
      </c>
      <c r="GA105" s="275">
        <v>999999</v>
      </c>
      <c r="GB105" s="275">
        <v>999999</v>
      </c>
      <c r="GC105" s="275">
        <v>999999</v>
      </c>
      <c r="GD105" s="275">
        <v>999999</v>
      </c>
      <c r="GE105" s="275">
        <v>999999</v>
      </c>
      <c r="GF105" s="275">
        <v>999999</v>
      </c>
      <c r="GG105" s="275">
        <v>999999</v>
      </c>
      <c r="GH105" s="275">
        <v>999999</v>
      </c>
      <c r="GI105" s="275">
        <v>999999</v>
      </c>
      <c r="GJ105" s="275">
        <v>999999</v>
      </c>
      <c r="GK105" s="275">
        <v>999999</v>
      </c>
      <c r="GL105" s="275">
        <v>999999</v>
      </c>
      <c r="GM105" s="275">
        <v>999999</v>
      </c>
      <c r="GN105" s="275">
        <v>999999</v>
      </c>
    </row>
    <row r="106" spans="1:196" ht="109" customHeight="1" x14ac:dyDescent="0.15">
      <c r="A106" s="211">
        <v>100</v>
      </c>
      <c r="B106" s="216" t="str" cm="1">
        <f t="array" aca="1" ref="B106" ca="1">IF(ISNUMBER(FIND(","&amp;A106&amp;",",INDIRECT("E"&amp;$B$2))),"yes","no")</f>
        <v>no</v>
      </c>
      <c r="C106" s="205">
        <f t="shared" ca="1" si="203"/>
        <v>999999</v>
      </c>
      <c r="D106" s="204"/>
      <c r="E106" s="206"/>
      <c r="F106" s="207"/>
      <c r="G106" s="208"/>
      <c r="H106" s="209"/>
      <c r="I106" s="210"/>
      <c r="J106" s="211"/>
      <c r="K106" s="212"/>
      <c r="L106" s="213"/>
      <c r="M106" s="213"/>
      <c r="N106" s="214"/>
      <c r="O106" s="223">
        <v>100</v>
      </c>
      <c r="P106" s="227" t="str">
        <f>IF(N105&lt;&gt;N106,"next vehicle leaves depot to site "&amp;MATCH(MIN(Q3:GN3),Q3:GN3,0)&amp;" at distance "&amp;MIN(Q3:GN3),"-")</f>
        <v>-</v>
      </c>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t="str">
        <f>'VRP Model'!DI106</f>
        <v>-</v>
      </c>
      <c r="DM106" s="275">
        <v>999999</v>
      </c>
      <c r="DN106" s="275">
        <v>999999</v>
      </c>
      <c r="DO106" s="275">
        <v>999999</v>
      </c>
      <c r="DP106" s="275">
        <v>999999</v>
      </c>
      <c r="DQ106" s="275">
        <v>999999</v>
      </c>
      <c r="DR106" s="275">
        <v>999999</v>
      </c>
      <c r="DS106" s="275">
        <v>999999</v>
      </c>
      <c r="DT106" s="275">
        <v>999999</v>
      </c>
      <c r="DU106" s="275">
        <v>999999</v>
      </c>
      <c r="DV106" s="275">
        <v>999999</v>
      </c>
      <c r="DW106" s="275">
        <v>999999</v>
      </c>
      <c r="DX106" s="275">
        <v>999999</v>
      </c>
      <c r="DY106" s="275">
        <v>999999</v>
      </c>
      <c r="DZ106" s="275">
        <v>999999</v>
      </c>
      <c r="EA106" s="275">
        <v>999999</v>
      </c>
      <c r="EB106" s="275">
        <v>999999</v>
      </c>
      <c r="EC106" s="275">
        <v>999999</v>
      </c>
      <c r="ED106" s="275">
        <v>999999</v>
      </c>
      <c r="EE106" s="275">
        <v>999999</v>
      </c>
      <c r="EF106" s="275">
        <v>999999</v>
      </c>
      <c r="EG106" s="275">
        <v>999999</v>
      </c>
      <c r="EH106" s="275">
        <v>999999</v>
      </c>
      <c r="EI106" s="275">
        <v>999999</v>
      </c>
      <c r="EJ106" s="275">
        <v>999999</v>
      </c>
      <c r="EK106" s="275">
        <v>999999</v>
      </c>
      <c r="EL106" s="275">
        <v>999999</v>
      </c>
      <c r="EM106" s="275">
        <v>999999</v>
      </c>
      <c r="EN106" s="275">
        <v>999999</v>
      </c>
      <c r="EO106" s="275">
        <v>999999</v>
      </c>
      <c r="EP106" s="275">
        <v>999999</v>
      </c>
      <c r="EQ106" s="275">
        <v>999999</v>
      </c>
      <c r="ER106" s="275">
        <v>999999</v>
      </c>
      <c r="ES106" s="275">
        <v>999999</v>
      </c>
      <c r="ET106" s="275">
        <v>999999</v>
      </c>
      <c r="EU106" s="275">
        <v>999999</v>
      </c>
      <c r="EV106" s="275">
        <v>999999</v>
      </c>
      <c r="EW106" s="275">
        <v>999999</v>
      </c>
      <c r="EX106" s="275">
        <v>999999</v>
      </c>
      <c r="EY106" s="275">
        <v>999999</v>
      </c>
      <c r="EZ106" s="275">
        <v>999999</v>
      </c>
      <c r="FA106" s="275">
        <v>999999</v>
      </c>
      <c r="FB106" s="275">
        <v>999999</v>
      </c>
      <c r="FC106" s="275">
        <v>999999</v>
      </c>
      <c r="FD106" s="275">
        <v>999999</v>
      </c>
      <c r="FE106" s="275">
        <v>999999</v>
      </c>
      <c r="FF106" s="275">
        <v>999999</v>
      </c>
      <c r="FG106" s="275">
        <v>999999</v>
      </c>
      <c r="FH106" s="275">
        <v>999999</v>
      </c>
      <c r="FI106" s="275">
        <v>999999</v>
      </c>
      <c r="FJ106" s="275">
        <v>999999</v>
      </c>
      <c r="FK106" s="275">
        <v>999999</v>
      </c>
      <c r="FL106" s="275">
        <v>999999</v>
      </c>
      <c r="FM106" s="275">
        <v>999999</v>
      </c>
      <c r="FN106" s="275">
        <v>999999</v>
      </c>
      <c r="FO106" s="275">
        <v>999999</v>
      </c>
      <c r="FP106" s="275">
        <v>999999</v>
      </c>
      <c r="FQ106" s="275">
        <v>999999</v>
      </c>
      <c r="FR106" s="275">
        <v>999999</v>
      </c>
      <c r="FS106" s="275">
        <v>999999</v>
      </c>
      <c r="FT106" s="275">
        <v>999999</v>
      </c>
      <c r="FU106" s="275">
        <v>999999</v>
      </c>
      <c r="FV106" s="275">
        <v>999999</v>
      </c>
      <c r="FW106" s="275">
        <v>999999</v>
      </c>
      <c r="FX106" s="275">
        <v>999999</v>
      </c>
      <c r="FY106" s="275">
        <v>999999</v>
      </c>
      <c r="FZ106" s="275">
        <v>999999</v>
      </c>
      <c r="GA106" s="275">
        <v>999999</v>
      </c>
      <c r="GB106" s="275">
        <v>999999</v>
      </c>
      <c r="GC106" s="275">
        <v>999999</v>
      </c>
      <c r="GD106" s="275">
        <v>999999</v>
      </c>
      <c r="GE106" s="275">
        <v>999999</v>
      </c>
      <c r="GF106" s="275">
        <v>999999</v>
      </c>
      <c r="GG106" s="275">
        <v>999999</v>
      </c>
      <c r="GH106" s="275">
        <v>999999</v>
      </c>
      <c r="GI106" s="275">
        <v>999999</v>
      </c>
      <c r="GJ106" s="275">
        <v>999999</v>
      </c>
      <c r="GK106" s="275">
        <v>999999</v>
      </c>
      <c r="GL106" s="275">
        <v>999999</v>
      </c>
      <c r="GM106" s="275">
        <v>999999</v>
      </c>
      <c r="GN106" s="275">
        <v>999999</v>
      </c>
    </row>
    <row r="107" spans="1:196" ht="111" customHeight="1" x14ac:dyDescent="0.15">
      <c r="A107" s="211">
        <v>101</v>
      </c>
      <c r="B107" s="216" t="str" cm="1">
        <f t="array" aca="1" ref="B107" ca="1">IF(ISNUMBER(FIND(","&amp;A107&amp;",",INDIRECT("E"&amp;$B$2))),"yes","no")</f>
        <v>no</v>
      </c>
      <c r="C107" s="205">
        <f t="shared" ca="1" si="203"/>
        <v>999999</v>
      </c>
      <c r="D107" s="204"/>
      <c r="E107" s="206"/>
      <c r="F107" s="207"/>
      <c r="G107" s="208"/>
      <c r="H107" s="209"/>
      <c r="I107" s="210"/>
      <c r="J107" s="211"/>
      <c r="K107" s="212"/>
      <c r="L107" s="213"/>
      <c r="M107" s="213"/>
      <c r="N107" s="214"/>
      <c r="O107" s="223">
        <v>101</v>
      </c>
      <c r="P107" s="227" t="str">
        <f>IF(N106&lt;&gt;N107,"next vehicle leaves depot to site "&amp;MATCH(MIN(Q4:GN4),Q4:GN4,0)&amp;" at distance "&amp;MIN(Q4:GN4),"-")</f>
        <v>-</v>
      </c>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t="str">
        <f>'VRP Model'!DJ107</f>
        <v>-</v>
      </c>
      <c r="DN107" s="275">
        <v>999999</v>
      </c>
      <c r="DO107" s="275">
        <v>999999</v>
      </c>
      <c r="DP107" s="275">
        <v>999999</v>
      </c>
      <c r="DQ107" s="275">
        <v>999999</v>
      </c>
      <c r="DR107" s="275">
        <v>999999</v>
      </c>
      <c r="DS107" s="275">
        <v>999999</v>
      </c>
      <c r="DT107" s="275">
        <v>999999</v>
      </c>
      <c r="DU107" s="275">
        <v>999999</v>
      </c>
      <c r="DV107" s="275">
        <v>999999</v>
      </c>
      <c r="DW107" s="275">
        <v>999999</v>
      </c>
      <c r="DX107" s="275">
        <v>999999</v>
      </c>
      <c r="DY107" s="275">
        <v>999999</v>
      </c>
      <c r="DZ107" s="275">
        <v>999999</v>
      </c>
      <c r="EA107" s="275">
        <v>999999</v>
      </c>
      <c r="EB107" s="275">
        <v>999999</v>
      </c>
      <c r="EC107" s="275">
        <v>999999</v>
      </c>
      <c r="ED107" s="275">
        <v>999999</v>
      </c>
      <c r="EE107" s="275">
        <v>999999</v>
      </c>
      <c r="EF107" s="275">
        <v>999999</v>
      </c>
      <c r="EG107" s="275">
        <v>999999</v>
      </c>
      <c r="EH107" s="275">
        <v>999999</v>
      </c>
      <c r="EI107" s="275">
        <v>999999</v>
      </c>
      <c r="EJ107" s="275">
        <v>999999</v>
      </c>
      <c r="EK107" s="275">
        <v>999999</v>
      </c>
      <c r="EL107" s="275">
        <v>999999</v>
      </c>
      <c r="EM107" s="275">
        <v>999999</v>
      </c>
      <c r="EN107" s="275">
        <v>999999</v>
      </c>
      <c r="EO107" s="275">
        <v>999999</v>
      </c>
      <c r="EP107" s="275">
        <v>999999</v>
      </c>
      <c r="EQ107" s="275">
        <v>999999</v>
      </c>
      <c r="ER107" s="275">
        <v>999999</v>
      </c>
      <c r="ES107" s="275">
        <v>999999</v>
      </c>
      <c r="ET107" s="275">
        <v>999999</v>
      </c>
      <c r="EU107" s="275">
        <v>999999</v>
      </c>
      <c r="EV107" s="275">
        <v>999999</v>
      </c>
      <c r="EW107" s="275">
        <v>999999</v>
      </c>
      <c r="EX107" s="275">
        <v>999999</v>
      </c>
      <c r="EY107" s="275">
        <v>999999</v>
      </c>
      <c r="EZ107" s="275">
        <v>999999</v>
      </c>
      <c r="FA107" s="275">
        <v>999999</v>
      </c>
      <c r="FB107" s="275">
        <v>999999</v>
      </c>
      <c r="FC107" s="275">
        <v>999999</v>
      </c>
      <c r="FD107" s="275">
        <v>999999</v>
      </c>
      <c r="FE107" s="275">
        <v>999999</v>
      </c>
      <c r="FF107" s="275">
        <v>999999</v>
      </c>
      <c r="FG107" s="275">
        <v>999999</v>
      </c>
      <c r="FH107" s="275">
        <v>999999</v>
      </c>
      <c r="FI107" s="275">
        <v>999999</v>
      </c>
      <c r="FJ107" s="275">
        <v>999999</v>
      </c>
      <c r="FK107" s="275">
        <v>999999</v>
      </c>
      <c r="FL107" s="275">
        <v>999999</v>
      </c>
      <c r="FM107" s="275">
        <v>999999</v>
      </c>
      <c r="FN107" s="275">
        <v>999999</v>
      </c>
      <c r="FO107" s="275">
        <v>999999</v>
      </c>
      <c r="FP107" s="275">
        <v>999999</v>
      </c>
      <c r="FQ107" s="275">
        <v>999999</v>
      </c>
      <c r="FR107" s="275">
        <v>999999</v>
      </c>
      <c r="FS107" s="275">
        <v>999999</v>
      </c>
      <c r="FT107" s="275">
        <v>999999</v>
      </c>
      <c r="FU107" s="275">
        <v>999999</v>
      </c>
      <c r="FV107" s="275">
        <v>999999</v>
      </c>
      <c r="FW107" s="275">
        <v>999999</v>
      </c>
      <c r="FX107" s="275">
        <v>999999</v>
      </c>
      <c r="FY107" s="275">
        <v>999999</v>
      </c>
      <c r="FZ107" s="275">
        <v>999999</v>
      </c>
      <c r="GA107" s="275">
        <v>999999</v>
      </c>
      <c r="GB107" s="275">
        <v>999999</v>
      </c>
      <c r="GC107" s="275">
        <v>999999</v>
      </c>
      <c r="GD107" s="275">
        <v>999999</v>
      </c>
      <c r="GE107" s="275">
        <v>999999</v>
      </c>
      <c r="GF107" s="275">
        <v>999999</v>
      </c>
      <c r="GG107" s="275">
        <v>999999</v>
      </c>
      <c r="GH107" s="275">
        <v>999999</v>
      </c>
      <c r="GI107" s="275">
        <v>999999</v>
      </c>
      <c r="GJ107" s="275">
        <v>999999</v>
      </c>
      <c r="GK107" s="275">
        <v>999999</v>
      </c>
      <c r="GL107" s="275">
        <v>999999</v>
      </c>
      <c r="GM107" s="275">
        <v>999999</v>
      </c>
      <c r="GN107" s="275">
        <v>999999</v>
      </c>
    </row>
    <row r="108" spans="1:196" ht="141" customHeight="1" x14ac:dyDescent="0.15">
      <c r="A108" s="211">
        <v>102</v>
      </c>
      <c r="B108" s="216" t="str" cm="1">
        <f t="array" aca="1" ref="B108" ca="1">IF(ISNUMBER(FIND(","&amp;A108&amp;",",INDIRECT("E"&amp;$B$2))),"yes","no")</f>
        <v>no</v>
      </c>
      <c r="C108" s="205">
        <f t="shared" ca="1" si="203"/>
        <v>999999</v>
      </c>
      <c r="D108" s="204"/>
      <c r="E108" s="206"/>
      <c r="F108" s="207"/>
      <c r="G108" s="208"/>
      <c r="H108" s="209"/>
      <c r="I108" s="210"/>
      <c r="J108" s="211"/>
      <c r="K108" s="212"/>
      <c r="L108" s="213"/>
      <c r="M108" s="213"/>
      <c r="N108" s="214"/>
      <c r="O108" s="223">
        <v>102</v>
      </c>
      <c r="P108" s="227" t="str">
        <f t="shared" ref="P108:P125" si="204">IF(N107&lt;&gt;N108,"next vehicle leaves depot to site "&amp;MATCH(MIN(Q5:GN5),Q5:GN5,0)&amp;" at distance "&amp;MIN(Q5:GN5),"-")</f>
        <v>-</v>
      </c>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t="str">
        <f>'VRP Model'!DK108</f>
        <v>-</v>
      </c>
      <c r="DO108" s="275">
        <v>999999</v>
      </c>
      <c r="DP108" s="275">
        <v>999999</v>
      </c>
      <c r="DQ108" s="275">
        <v>999999</v>
      </c>
      <c r="DR108" s="275">
        <v>999999</v>
      </c>
      <c r="DS108" s="275">
        <v>999999</v>
      </c>
      <c r="DT108" s="275">
        <v>999999</v>
      </c>
      <c r="DU108" s="275">
        <v>999999</v>
      </c>
      <c r="DV108" s="275">
        <v>999999</v>
      </c>
      <c r="DW108" s="275">
        <v>999999</v>
      </c>
      <c r="DX108" s="275">
        <v>999999</v>
      </c>
      <c r="DY108" s="275">
        <v>999999</v>
      </c>
      <c r="DZ108" s="275">
        <v>999999</v>
      </c>
      <c r="EA108" s="275">
        <v>999999</v>
      </c>
      <c r="EB108" s="275">
        <v>999999</v>
      </c>
      <c r="EC108" s="275">
        <v>999999</v>
      </c>
      <c r="ED108" s="275">
        <v>999999</v>
      </c>
      <c r="EE108" s="275">
        <v>999999</v>
      </c>
      <c r="EF108" s="275">
        <v>999999</v>
      </c>
      <c r="EG108" s="275">
        <v>999999</v>
      </c>
      <c r="EH108" s="275">
        <v>999999</v>
      </c>
      <c r="EI108" s="275">
        <v>999999</v>
      </c>
      <c r="EJ108" s="275">
        <v>999999</v>
      </c>
      <c r="EK108" s="275">
        <v>999999</v>
      </c>
      <c r="EL108" s="275">
        <v>999999</v>
      </c>
      <c r="EM108" s="275">
        <v>999999</v>
      </c>
      <c r="EN108" s="275">
        <v>999999</v>
      </c>
      <c r="EO108" s="275">
        <v>999999</v>
      </c>
      <c r="EP108" s="275">
        <v>999999</v>
      </c>
      <c r="EQ108" s="275">
        <v>999999</v>
      </c>
      <c r="ER108" s="275">
        <v>999999</v>
      </c>
      <c r="ES108" s="275">
        <v>999999</v>
      </c>
      <c r="ET108" s="275">
        <v>999999</v>
      </c>
      <c r="EU108" s="275">
        <v>999999</v>
      </c>
      <c r="EV108" s="275">
        <v>999999</v>
      </c>
      <c r="EW108" s="275">
        <v>999999</v>
      </c>
      <c r="EX108" s="275">
        <v>999999</v>
      </c>
      <c r="EY108" s="275">
        <v>999999</v>
      </c>
      <c r="EZ108" s="275">
        <v>999999</v>
      </c>
      <c r="FA108" s="275">
        <v>999999</v>
      </c>
      <c r="FB108" s="275">
        <v>999999</v>
      </c>
      <c r="FC108" s="275">
        <v>999999</v>
      </c>
      <c r="FD108" s="275">
        <v>999999</v>
      </c>
      <c r="FE108" s="275">
        <v>999999</v>
      </c>
      <c r="FF108" s="275">
        <v>999999</v>
      </c>
      <c r="FG108" s="275">
        <v>999999</v>
      </c>
      <c r="FH108" s="275">
        <v>999999</v>
      </c>
      <c r="FI108" s="275">
        <v>999999</v>
      </c>
      <c r="FJ108" s="275">
        <v>999999</v>
      </c>
      <c r="FK108" s="275">
        <v>999999</v>
      </c>
      <c r="FL108" s="275">
        <v>999999</v>
      </c>
      <c r="FM108" s="275">
        <v>999999</v>
      </c>
      <c r="FN108" s="275">
        <v>999999</v>
      </c>
      <c r="FO108" s="275">
        <v>999999</v>
      </c>
      <c r="FP108" s="275">
        <v>999999</v>
      </c>
      <c r="FQ108" s="275">
        <v>999999</v>
      </c>
      <c r="FR108" s="275">
        <v>999999</v>
      </c>
      <c r="FS108" s="275">
        <v>999999</v>
      </c>
      <c r="FT108" s="275">
        <v>999999</v>
      </c>
      <c r="FU108" s="275">
        <v>999999</v>
      </c>
      <c r="FV108" s="275">
        <v>999999</v>
      </c>
      <c r="FW108" s="275">
        <v>999999</v>
      </c>
      <c r="FX108" s="275">
        <v>999999</v>
      </c>
      <c r="FY108" s="275">
        <v>999999</v>
      </c>
      <c r="FZ108" s="275">
        <v>999999</v>
      </c>
      <c r="GA108" s="275">
        <v>999999</v>
      </c>
      <c r="GB108" s="275">
        <v>999999</v>
      </c>
      <c r="GC108" s="275">
        <v>999999</v>
      </c>
      <c r="GD108" s="275">
        <v>999999</v>
      </c>
      <c r="GE108" s="275">
        <v>999999</v>
      </c>
      <c r="GF108" s="275">
        <v>999999</v>
      </c>
      <c r="GG108" s="275">
        <v>999999</v>
      </c>
      <c r="GH108" s="275">
        <v>999999</v>
      </c>
      <c r="GI108" s="275">
        <v>999999</v>
      </c>
      <c r="GJ108" s="275">
        <v>999999</v>
      </c>
      <c r="GK108" s="275">
        <v>999999</v>
      </c>
      <c r="GL108" s="275">
        <v>999999</v>
      </c>
      <c r="GM108" s="275">
        <v>999999</v>
      </c>
      <c r="GN108" s="275">
        <v>999999</v>
      </c>
    </row>
    <row r="109" spans="1:196" ht="102" customHeight="1" x14ac:dyDescent="0.15">
      <c r="A109" s="211">
        <v>103</v>
      </c>
      <c r="B109" s="216" t="str" cm="1">
        <f t="array" aca="1" ref="B109" ca="1">IF(ISNUMBER(FIND(","&amp;A109&amp;",",INDIRECT("E"&amp;$B$2))),"yes","no")</f>
        <v>no</v>
      </c>
      <c r="C109" s="205">
        <f t="shared" ca="1" si="203"/>
        <v>999999</v>
      </c>
      <c r="D109" s="204"/>
      <c r="E109" s="206"/>
      <c r="F109" s="207"/>
      <c r="G109" s="208"/>
      <c r="H109" s="209"/>
      <c r="I109" s="210"/>
      <c r="J109" s="211"/>
      <c r="K109" s="212"/>
      <c r="L109" s="213"/>
      <c r="M109" s="213"/>
      <c r="N109" s="214"/>
      <c r="O109" s="223">
        <v>103</v>
      </c>
      <c r="P109" s="227" t="str">
        <f t="shared" si="204"/>
        <v>-</v>
      </c>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t="str">
        <f>'VRP Model'!DL109</f>
        <v>-</v>
      </c>
      <c r="DP109" s="275">
        <v>999999</v>
      </c>
      <c r="DQ109" s="275">
        <v>999999</v>
      </c>
      <c r="DR109" s="275">
        <v>999999</v>
      </c>
      <c r="DS109" s="275">
        <v>999999</v>
      </c>
      <c r="DT109" s="275">
        <v>999999</v>
      </c>
      <c r="DU109" s="275">
        <v>999999</v>
      </c>
      <c r="DV109" s="275">
        <v>999999</v>
      </c>
      <c r="DW109" s="275">
        <v>999999</v>
      </c>
      <c r="DX109" s="275">
        <v>999999</v>
      </c>
      <c r="DY109" s="275">
        <v>999999</v>
      </c>
      <c r="DZ109" s="275">
        <v>999999</v>
      </c>
      <c r="EA109" s="275">
        <v>999999</v>
      </c>
      <c r="EB109" s="275">
        <v>999999</v>
      </c>
      <c r="EC109" s="275">
        <v>999999</v>
      </c>
      <c r="ED109" s="275">
        <v>999999</v>
      </c>
      <c r="EE109" s="275">
        <v>999999</v>
      </c>
      <c r="EF109" s="275">
        <v>999999</v>
      </c>
      <c r="EG109" s="275">
        <v>999999</v>
      </c>
      <c r="EH109" s="275">
        <v>999999</v>
      </c>
      <c r="EI109" s="275">
        <v>999999</v>
      </c>
      <c r="EJ109" s="275">
        <v>999999</v>
      </c>
      <c r="EK109" s="275">
        <v>999999</v>
      </c>
      <c r="EL109" s="275">
        <v>999999</v>
      </c>
      <c r="EM109" s="275">
        <v>999999</v>
      </c>
      <c r="EN109" s="275">
        <v>999999</v>
      </c>
      <c r="EO109" s="275">
        <v>999999</v>
      </c>
      <c r="EP109" s="275">
        <v>999999</v>
      </c>
      <c r="EQ109" s="275">
        <v>999999</v>
      </c>
      <c r="ER109" s="275">
        <v>999999</v>
      </c>
      <c r="ES109" s="275">
        <v>999999</v>
      </c>
      <c r="ET109" s="275">
        <v>999999</v>
      </c>
      <c r="EU109" s="275">
        <v>999999</v>
      </c>
      <c r="EV109" s="275">
        <v>999999</v>
      </c>
      <c r="EW109" s="275">
        <v>999999</v>
      </c>
      <c r="EX109" s="275">
        <v>999999</v>
      </c>
      <c r="EY109" s="275">
        <v>999999</v>
      </c>
      <c r="EZ109" s="275">
        <v>999999</v>
      </c>
      <c r="FA109" s="275">
        <v>999999</v>
      </c>
      <c r="FB109" s="275">
        <v>999999</v>
      </c>
      <c r="FC109" s="275">
        <v>999999</v>
      </c>
      <c r="FD109" s="275">
        <v>999999</v>
      </c>
      <c r="FE109" s="275">
        <v>999999</v>
      </c>
      <c r="FF109" s="275">
        <v>999999</v>
      </c>
      <c r="FG109" s="275">
        <v>999999</v>
      </c>
      <c r="FH109" s="275">
        <v>999999</v>
      </c>
      <c r="FI109" s="275">
        <v>999999</v>
      </c>
      <c r="FJ109" s="275">
        <v>999999</v>
      </c>
      <c r="FK109" s="275">
        <v>999999</v>
      </c>
      <c r="FL109" s="275">
        <v>999999</v>
      </c>
      <c r="FM109" s="275">
        <v>999999</v>
      </c>
      <c r="FN109" s="275">
        <v>999999</v>
      </c>
      <c r="FO109" s="275">
        <v>999999</v>
      </c>
      <c r="FP109" s="275">
        <v>999999</v>
      </c>
      <c r="FQ109" s="275">
        <v>999999</v>
      </c>
      <c r="FR109" s="275">
        <v>999999</v>
      </c>
      <c r="FS109" s="275">
        <v>999999</v>
      </c>
      <c r="FT109" s="275">
        <v>999999</v>
      </c>
      <c r="FU109" s="275">
        <v>999999</v>
      </c>
      <c r="FV109" s="275">
        <v>999999</v>
      </c>
      <c r="FW109" s="275">
        <v>999999</v>
      </c>
      <c r="FX109" s="275">
        <v>999999</v>
      </c>
      <c r="FY109" s="275">
        <v>999999</v>
      </c>
      <c r="FZ109" s="275">
        <v>999999</v>
      </c>
      <c r="GA109" s="275">
        <v>999999</v>
      </c>
      <c r="GB109" s="275">
        <v>999999</v>
      </c>
      <c r="GC109" s="275">
        <v>999999</v>
      </c>
      <c r="GD109" s="275">
        <v>999999</v>
      </c>
      <c r="GE109" s="275">
        <v>999999</v>
      </c>
      <c r="GF109" s="275">
        <v>999999</v>
      </c>
      <c r="GG109" s="275">
        <v>999999</v>
      </c>
      <c r="GH109" s="275">
        <v>999999</v>
      </c>
      <c r="GI109" s="275">
        <v>999999</v>
      </c>
      <c r="GJ109" s="275">
        <v>999999</v>
      </c>
      <c r="GK109" s="275">
        <v>999999</v>
      </c>
      <c r="GL109" s="275">
        <v>999999</v>
      </c>
      <c r="GM109" s="275">
        <v>999999</v>
      </c>
      <c r="GN109" s="275">
        <v>999999</v>
      </c>
    </row>
    <row r="110" spans="1:196" ht="105" customHeight="1" x14ac:dyDescent="0.15">
      <c r="A110" s="211">
        <v>104</v>
      </c>
      <c r="B110" s="216" t="str" cm="1">
        <f t="array" aca="1" ref="B110" ca="1">IF(ISNUMBER(FIND(","&amp;A110&amp;",",INDIRECT("E"&amp;$B$2))),"yes","no")</f>
        <v>no</v>
      </c>
      <c r="C110" s="205">
        <f t="shared" ca="1" si="203"/>
        <v>999999</v>
      </c>
      <c r="D110" s="204"/>
      <c r="E110" s="206"/>
      <c r="F110" s="207"/>
      <c r="G110" s="208"/>
      <c r="H110" s="209"/>
      <c r="I110" s="210"/>
      <c r="J110" s="211"/>
      <c r="K110" s="212"/>
      <c r="L110" s="213"/>
      <c r="M110" s="213"/>
      <c r="N110" s="214"/>
      <c r="O110" s="223">
        <v>104</v>
      </c>
      <c r="P110" s="227" t="str">
        <f t="shared" si="204"/>
        <v>-</v>
      </c>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t="str">
        <f>'VRP Model'!DM110</f>
        <v>-</v>
      </c>
      <c r="DQ110" s="275">
        <v>999999</v>
      </c>
      <c r="DR110" s="275">
        <v>999999</v>
      </c>
      <c r="DS110" s="275">
        <v>999999</v>
      </c>
      <c r="DT110" s="275">
        <v>999999</v>
      </c>
      <c r="DU110" s="275">
        <v>999999</v>
      </c>
      <c r="DV110" s="275">
        <v>999999</v>
      </c>
      <c r="DW110" s="275">
        <v>999999</v>
      </c>
      <c r="DX110" s="275">
        <v>999999</v>
      </c>
      <c r="DY110" s="275">
        <v>999999</v>
      </c>
      <c r="DZ110" s="275">
        <v>999999</v>
      </c>
      <c r="EA110" s="275">
        <v>999999</v>
      </c>
      <c r="EB110" s="275">
        <v>999999</v>
      </c>
      <c r="EC110" s="275">
        <v>999999</v>
      </c>
      <c r="ED110" s="275">
        <v>999999</v>
      </c>
      <c r="EE110" s="275">
        <v>999999</v>
      </c>
      <c r="EF110" s="275">
        <v>999999</v>
      </c>
      <c r="EG110" s="275">
        <v>999999</v>
      </c>
      <c r="EH110" s="275">
        <v>999999</v>
      </c>
      <c r="EI110" s="275">
        <v>999999</v>
      </c>
      <c r="EJ110" s="275">
        <v>999999</v>
      </c>
      <c r="EK110" s="275">
        <v>999999</v>
      </c>
      <c r="EL110" s="275">
        <v>999999</v>
      </c>
      <c r="EM110" s="275">
        <v>999999</v>
      </c>
      <c r="EN110" s="275">
        <v>999999</v>
      </c>
      <c r="EO110" s="275">
        <v>999999</v>
      </c>
      <c r="EP110" s="275">
        <v>999999</v>
      </c>
      <c r="EQ110" s="275">
        <v>999999</v>
      </c>
      <c r="ER110" s="275">
        <v>999999</v>
      </c>
      <c r="ES110" s="275">
        <v>999999</v>
      </c>
      <c r="ET110" s="275">
        <v>999999</v>
      </c>
      <c r="EU110" s="275">
        <v>999999</v>
      </c>
      <c r="EV110" s="275">
        <v>999999</v>
      </c>
      <c r="EW110" s="275">
        <v>999999</v>
      </c>
      <c r="EX110" s="275">
        <v>999999</v>
      </c>
      <c r="EY110" s="275">
        <v>999999</v>
      </c>
      <c r="EZ110" s="275">
        <v>999999</v>
      </c>
      <c r="FA110" s="275">
        <v>999999</v>
      </c>
      <c r="FB110" s="275">
        <v>999999</v>
      </c>
      <c r="FC110" s="275">
        <v>999999</v>
      </c>
      <c r="FD110" s="275">
        <v>999999</v>
      </c>
      <c r="FE110" s="275">
        <v>999999</v>
      </c>
      <c r="FF110" s="275">
        <v>999999</v>
      </c>
      <c r="FG110" s="275">
        <v>999999</v>
      </c>
      <c r="FH110" s="275">
        <v>999999</v>
      </c>
      <c r="FI110" s="275">
        <v>999999</v>
      </c>
      <c r="FJ110" s="275">
        <v>999999</v>
      </c>
      <c r="FK110" s="275">
        <v>999999</v>
      </c>
      <c r="FL110" s="275">
        <v>999999</v>
      </c>
      <c r="FM110" s="275">
        <v>999999</v>
      </c>
      <c r="FN110" s="275">
        <v>999999</v>
      </c>
      <c r="FO110" s="275">
        <v>999999</v>
      </c>
      <c r="FP110" s="275">
        <v>999999</v>
      </c>
      <c r="FQ110" s="275">
        <v>999999</v>
      </c>
      <c r="FR110" s="275">
        <v>999999</v>
      </c>
      <c r="FS110" s="275">
        <v>999999</v>
      </c>
      <c r="FT110" s="275">
        <v>999999</v>
      </c>
      <c r="FU110" s="275">
        <v>999999</v>
      </c>
      <c r="FV110" s="275">
        <v>999999</v>
      </c>
      <c r="FW110" s="275">
        <v>999999</v>
      </c>
      <c r="FX110" s="275">
        <v>999999</v>
      </c>
      <c r="FY110" s="275">
        <v>999999</v>
      </c>
      <c r="FZ110" s="275">
        <v>999999</v>
      </c>
      <c r="GA110" s="275">
        <v>999999</v>
      </c>
      <c r="GB110" s="275">
        <v>999999</v>
      </c>
      <c r="GC110" s="275">
        <v>999999</v>
      </c>
      <c r="GD110" s="275">
        <v>999999</v>
      </c>
      <c r="GE110" s="275">
        <v>999999</v>
      </c>
      <c r="GF110" s="275">
        <v>999999</v>
      </c>
      <c r="GG110" s="275">
        <v>999999</v>
      </c>
      <c r="GH110" s="275">
        <v>999999</v>
      </c>
      <c r="GI110" s="275">
        <v>999999</v>
      </c>
      <c r="GJ110" s="275">
        <v>999999</v>
      </c>
      <c r="GK110" s="275">
        <v>999999</v>
      </c>
      <c r="GL110" s="275">
        <v>999999</v>
      </c>
      <c r="GM110" s="275">
        <v>999999</v>
      </c>
      <c r="GN110" s="275">
        <v>999999</v>
      </c>
    </row>
    <row r="111" spans="1:196" ht="126" customHeight="1" x14ac:dyDescent="0.15">
      <c r="A111" s="211">
        <v>105</v>
      </c>
      <c r="B111" s="216" t="str" cm="1">
        <f t="array" aca="1" ref="B111" ca="1">IF(ISNUMBER(FIND(","&amp;A111&amp;",",INDIRECT("E"&amp;$B$2))),"yes","no")</f>
        <v>no</v>
      </c>
      <c r="C111" s="205">
        <f t="shared" ca="1" si="203"/>
        <v>999999</v>
      </c>
      <c r="D111" s="204"/>
      <c r="E111" s="206"/>
      <c r="F111" s="207"/>
      <c r="G111" s="208"/>
      <c r="H111" s="209"/>
      <c r="I111" s="210"/>
      <c r="J111" s="211"/>
      <c r="K111" s="212"/>
      <c r="L111" s="213"/>
      <c r="M111" s="213"/>
      <c r="N111" s="214"/>
      <c r="O111" s="223">
        <v>105</v>
      </c>
      <c r="P111" s="227" t="str">
        <f t="shared" si="204"/>
        <v>-</v>
      </c>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39"/>
      <c r="CW111" s="139"/>
      <c r="CX111" s="139"/>
      <c r="CY111" s="139"/>
      <c r="CZ111" s="139"/>
      <c r="DA111" s="139"/>
      <c r="DB111" s="139"/>
      <c r="DC111" s="139"/>
      <c r="DD111" s="139"/>
      <c r="DE111" s="139"/>
      <c r="DF111" s="139"/>
      <c r="DG111" s="139"/>
      <c r="DH111" s="139"/>
      <c r="DI111" s="139"/>
      <c r="DJ111" s="139"/>
      <c r="DK111" s="139"/>
      <c r="DL111" s="139"/>
      <c r="DM111" s="139"/>
      <c r="DN111" s="139"/>
      <c r="DO111" s="139"/>
      <c r="DP111" s="139"/>
      <c r="DQ111" s="139" t="str">
        <f>'VRP Model'!DN111</f>
        <v>-</v>
      </c>
      <c r="DR111" s="275">
        <v>999999</v>
      </c>
      <c r="DS111" s="275">
        <v>999999</v>
      </c>
      <c r="DT111" s="275">
        <v>999999</v>
      </c>
      <c r="DU111" s="275">
        <v>999999</v>
      </c>
      <c r="DV111" s="275">
        <v>999999</v>
      </c>
      <c r="DW111" s="275">
        <v>999999</v>
      </c>
      <c r="DX111" s="275">
        <v>999999</v>
      </c>
      <c r="DY111" s="275">
        <v>999999</v>
      </c>
      <c r="DZ111" s="275">
        <v>999999</v>
      </c>
      <c r="EA111" s="275">
        <v>999999</v>
      </c>
      <c r="EB111" s="275">
        <v>999999</v>
      </c>
      <c r="EC111" s="275">
        <v>999999</v>
      </c>
      <c r="ED111" s="275">
        <v>999999</v>
      </c>
      <c r="EE111" s="275">
        <v>999999</v>
      </c>
      <c r="EF111" s="275">
        <v>999999</v>
      </c>
      <c r="EG111" s="275">
        <v>999999</v>
      </c>
      <c r="EH111" s="275">
        <v>999999</v>
      </c>
      <c r="EI111" s="275">
        <v>999999</v>
      </c>
      <c r="EJ111" s="275">
        <v>999999</v>
      </c>
      <c r="EK111" s="275">
        <v>999999</v>
      </c>
      <c r="EL111" s="275">
        <v>999999</v>
      </c>
      <c r="EM111" s="275">
        <v>999999</v>
      </c>
      <c r="EN111" s="275">
        <v>999999</v>
      </c>
      <c r="EO111" s="275">
        <v>999999</v>
      </c>
      <c r="EP111" s="275">
        <v>999999</v>
      </c>
      <c r="EQ111" s="275">
        <v>999999</v>
      </c>
      <c r="ER111" s="275">
        <v>999999</v>
      </c>
      <c r="ES111" s="275">
        <v>999999</v>
      </c>
      <c r="ET111" s="275">
        <v>999999</v>
      </c>
      <c r="EU111" s="275">
        <v>999999</v>
      </c>
      <c r="EV111" s="275">
        <v>999999</v>
      </c>
      <c r="EW111" s="275">
        <v>999999</v>
      </c>
      <c r="EX111" s="275">
        <v>999999</v>
      </c>
      <c r="EY111" s="275">
        <v>999999</v>
      </c>
      <c r="EZ111" s="275">
        <v>999999</v>
      </c>
      <c r="FA111" s="275">
        <v>999999</v>
      </c>
      <c r="FB111" s="275">
        <v>999999</v>
      </c>
      <c r="FC111" s="275">
        <v>999999</v>
      </c>
      <c r="FD111" s="275">
        <v>999999</v>
      </c>
      <c r="FE111" s="275">
        <v>999999</v>
      </c>
      <c r="FF111" s="275">
        <v>999999</v>
      </c>
      <c r="FG111" s="275">
        <v>999999</v>
      </c>
      <c r="FH111" s="275">
        <v>999999</v>
      </c>
      <c r="FI111" s="275">
        <v>999999</v>
      </c>
      <c r="FJ111" s="275">
        <v>999999</v>
      </c>
      <c r="FK111" s="275">
        <v>999999</v>
      </c>
      <c r="FL111" s="275">
        <v>999999</v>
      </c>
      <c r="FM111" s="275">
        <v>999999</v>
      </c>
      <c r="FN111" s="275">
        <v>999999</v>
      </c>
      <c r="FO111" s="275">
        <v>999999</v>
      </c>
      <c r="FP111" s="275">
        <v>999999</v>
      </c>
      <c r="FQ111" s="275">
        <v>999999</v>
      </c>
      <c r="FR111" s="275">
        <v>999999</v>
      </c>
      <c r="FS111" s="275">
        <v>999999</v>
      </c>
      <c r="FT111" s="275">
        <v>999999</v>
      </c>
      <c r="FU111" s="275">
        <v>999999</v>
      </c>
      <c r="FV111" s="275">
        <v>999999</v>
      </c>
      <c r="FW111" s="275">
        <v>999999</v>
      </c>
      <c r="FX111" s="275">
        <v>999999</v>
      </c>
      <c r="FY111" s="275">
        <v>999999</v>
      </c>
      <c r="FZ111" s="275">
        <v>999999</v>
      </c>
      <c r="GA111" s="275">
        <v>999999</v>
      </c>
      <c r="GB111" s="275">
        <v>999999</v>
      </c>
      <c r="GC111" s="275">
        <v>999999</v>
      </c>
      <c r="GD111" s="275">
        <v>999999</v>
      </c>
      <c r="GE111" s="275">
        <v>999999</v>
      </c>
      <c r="GF111" s="275">
        <v>999999</v>
      </c>
      <c r="GG111" s="275">
        <v>999999</v>
      </c>
      <c r="GH111" s="275">
        <v>999999</v>
      </c>
      <c r="GI111" s="275">
        <v>999999</v>
      </c>
      <c r="GJ111" s="275">
        <v>999999</v>
      </c>
      <c r="GK111" s="275">
        <v>999999</v>
      </c>
      <c r="GL111" s="275">
        <v>999999</v>
      </c>
      <c r="GM111" s="275">
        <v>999999</v>
      </c>
      <c r="GN111" s="275">
        <v>999999</v>
      </c>
    </row>
    <row r="112" spans="1:196" ht="125" customHeight="1" x14ac:dyDescent="0.15">
      <c r="A112" s="211">
        <v>106</v>
      </c>
      <c r="B112" s="216" t="str" cm="1">
        <f t="array" aca="1" ref="B112" ca="1">IF(ISNUMBER(FIND(","&amp;A112&amp;",",INDIRECT("E"&amp;$B$2))),"yes","no")</f>
        <v>no</v>
      </c>
      <c r="C112" s="205">
        <f t="shared" ca="1" si="203"/>
        <v>999999</v>
      </c>
      <c r="D112" s="204"/>
      <c r="E112" s="206"/>
      <c r="F112" s="207"/>
      <c r="G112" s="208"/>
      <c r="H112" s="209"/>
      <c r="I112" s="210"/>
      <c r="J112" s="211"/>
      <c r="K112" s="212"/>
      <c r="L112" s="213"/>
      <c r="M112" s="213"/>
      <c r="N112" s="214"/>
      <c r="O112" s="223">
        <v>106</v>
      </c>
      <c r="P112" s="227" t="str">
        <f t="shared" si="204"/>
        <v>-</v>
      </c>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t="str">
        <f>'VRP Model'!DO112</f>
        <v>-</v>
      </c>
      <c r="DS112" s="275">
        <v>999999</v>
      </c>
      <c r="DT112" s="275">
        <v>999999</v>
      </c>
      <c r="DU112" s="275">
        <v>999999</v>
      </c>
      <c r="DV112" s="275">
        <v>999999</v>
      </c>
      <c r="DW112" s="275">
        <v>999999</v>
      </c>
      <c r="DX112" s="275">
        <v>999999</v>
      </c>
      <c r="DY112" s="275">
        <v>999999</v>
      </c>
      <c r="DZ112" s="275">
        <v>999999</v>
      </c>
      <c r="EA112" s="275">
        <v>999999</v>
      </c>
      <c r="EB112" s="275">
        <v>999999</v>
      </c>
      <c r="EC112" s="275">
        <v>999999</v>
      </c>
      <c r="ED112" s="275">
        <v>999999</v>
      </c>
      <c r="EE112" s="275">
        <v>999999</v>
      </c>
      <c r="EF112" s="275">
        <v>999999</v>
      </c>
      <c r="EG112" s="275">
        <v>999999</v>
      </c>
      <c r="EH112" s="275">
        <v>999999</v>
      </c>
      <c r="EI112" s="275">
        <v>999999</v>
      </c>
      <c r="EJ112" s="275">
        <v>999999</v>
      </c>
      <c r="EK112" s="275">
        <v>999999</v>
      </c>
      <c r="EL112" s="275">
        <v>999999</v>
      </c>
      <c r="EM112" s="275">
        <v>999999</v>
      </c>
      <c r="EN112" s="275">
        <v>999999</v>
      </c>
      <c r="EO112" s="275">
        <v>999999</v>
      </c>
      <c r="EP112" s="275">
        <v>999999</v>
      </c>
      <c r="EQ112" s="275">
        <v>999999</v>
      </c>
      <c r="ER112" s="275">
        <v>999999</v>
      </c>
      <c r="ES112" s="275">
        <v>999999</v>
      </c>
      <c r="ET112" s="275">
        <v>999999</v>
      </c>
      <c r="EU112" s="275">
        <v>999999</v>
      </c>
      <c r="EV112" s="275">
        <v>999999</v>
      </c>
      <c r="EW112" s="275">
        <v>999999</v>
      </c>
      <c r="EX112" s="275">
        <v>999999</v>
      </c>
      <c r="EY112" s="275">
        <v>999999</v>
      </c>
      <c r="EZ112" s="275">
        <v>999999</v>
      </c>
      <c r="FA112" s="275">
        <v>999999</v>
      </c>
      <c r="FB112" s="275">
        <v>999999</v>
      </c>
      <c r="FC112" s="275">
        <v>999999</v>
      </c>
      <c r="FD112" s="275">
        <v>999999</v>
      </c>
      <c r="FE112" s="275">
        <v>999999</v>
      </c>
      <c r="FF112" s="275">
        <v>999999</v>
      </c>
      <c r="FG112" s="275">
        <v>999999</v>
      </c>
      <c r="FH112" s="275">
        <v>999999</v>
      </c>
      <c r="FI112" s="275">
        <v>999999</v>
      </c>
      <c r="FJ112" s="275">
        <v>999999</v>
      </c>
      <c r="FK112" s="275">
        <v>999999</v>
      </c>
      <c r="FL112" s="275">
        <v>999999</v>
      </c>
      <c r="FM112" s="275">
        <v>999999</v>
      </c>
      <c r="FN112" s="275">
        <v>999999</v>
      </c>
      <c r="FO112" s="275">
        <v>999999</v>
      </c>
      <c r="FP112" s="275">
        <v>999999</v>
      </c>
      <c r="FQ112" s="275">
        <v>999999</v>
      </c>
      <c r="FR112" s="275">
        <v>999999</v>
      </c>
      <c r="FS112" s="275">
        <v>999999</v>
      </c>
      <c r="FT112" s="275">
        <v>999999</v>
      </c>
      <c r="FU112" s="275">
        <v>999999</v>
      </c>
      <c r="FV112" s="275">
        <v>999999</v>
      </c>
      <c r="FW112" s="275">
        <v>999999</v>
      </c>
      <c r="FX112" s="275">
        <v>999999</v>
      </c>
      <c r="FY112" s="275">
        <v>999999</v>
      </c>
      <c r="FZ112" s="275">
        <v>999999</v>
      </c>
      <c r="GA112" s="275">
        <v>999999</v>
      </c>
      <c r="GB112" s="275">
        <v>999999</v>
      </c>
      <c r="GC112" s="275">
        <v>999999</v>
      </c>
      <c r="GD112" s="275">
        <v>999999</v>
      </c>
      <c r="GE112" s="275">
        <v>999999</v>
      </c>
      <c r="GF112" s="275">
        <v>999999</v>
      </c>
      <c r="GG112" s="275">
        <v>999999</v>
      </c>
      <c r="GH112" s="275">
        <v>999999</v>
      </c>
      <c r="GI112" s="275">
        <v>999999</v>
      </c>
      <c r="GJ112" s="275">
        <v>999999</v>
      </c>
      <c r="GK112" s="275">
        <v>999999</v>
      </c>
      <c r="GL112" s="275">
        <v>999999</v>
      </c>
      <c r="GM112" s="275">
        <v>999999</v>
      </c>
      <c r="GN112" s="275">
        <v>999999</v>
      </c>
    </row>
    <row r="113" spans="1:196" ht="89" customHeight="1" x14ac:dyDescent="0.15">
      <c r="A113" s="211">
        <v>107</v>
      </c>
      <c r="B113" s="216" t="str" cm="1">
        <f t="array" aca="1" ref="B113" ca="1">IF(ISNUMBER(FIND(","&amp;A113&amp;",",INDIRECT("E"&amp;$B$2))),"yes","no")</f>
        <v>no</v>
      </c>
      <c r="C113" s="205">
        <f t="shared" ca="1" si="203"/>
        <v>999999</v>
      </c>
      <c r="D113" s="204"/>
      <c r="E113" s="206"/>
      <c r="F113" s="207"/>
      <c r="G113" s="208"/>
      <c r="H113" s="209"/>
      <c r="I113" s="210"/>
      <c r="J113" s="211"/>
      <c r="K113" s="212"/>
      <c r="L113" s="213"/>
      <c r="M113" s="213"/>
      <c r="N113" s="214"/>
      <c r="O113" s="223">
        <v>107</v>
      </c>
      <c r="P113" s="227" t="str">
        <f t="shared" si="204"/>
        <v>-</v>
      </c>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t="str">
        <f>'VRP Model'!DP113</f>
        <v>-</v>
      </c>
      <c r="DT113" s="275">
        <v>999999</v>
      </c>
      <c r="DU113" s="275">
        <v>999999</v>
      </c>
      <c r="DV113" s="275">
        <v>999999</v>
      </c>
      <c r="DW113" s="275">
        <v>999999</v>
      </c>
      <c r="DX113" s="275">
        <v>999999</v>
      </c>
      <c r="DY113" s="275">
        <v>999999</v>
      </c>
      <c r="DZ113" s="275">
        <v>999999</v>
      </c>
      <c r="EA113" s="275">
        <v>999999</v>
      </c>
      <c r="EB113" s="275">
        <v>999999</v>
      </c>
      <c r="EC113" s="275">
        <v>999999</v>
      </c>
      <c r="ED113" s="275">
        <v>999999</v>
      </c>
      <c r="EE113" s="275">
        <v>999999</v>
      </c>
      <c r="EF113" s="275">
        <v>999999</v>
      </c>
      <c r="EG113" s="275">
        <v>999999</v>
      </c>
      <c r="EH113" s="275">
        <v>999999</v>
      </c>
      <c r="EI113" s="275">
        <v>999999</v>
      </c>
      <c r="EJ113" s="275">
        <v>999999</v>
      </c>
      <c r="EK113" s="275">
        <v>999999</v>
      </c>
      <c r="EL113" s="275">
        <v>999999</v>
      </c>
      <c r="EM113" s="275">
        <v>999999</v>
      </c>
      <c r="EN113" s="275">
        <v>999999</v>
      </c>
      <c r="EO113" s="275">
        <v>999999</v>
      </c>
      <c r="EP113" s="275">
        <v>999999</v>
      </c>
      <c r="EQ113" s="275">
        <v>999999</v>
      </c>
      <c r="ER113" s="275">
        <v>999999</v>
      </c>
      <c r="ES113" s="275">
        <v>999999</v>
      </c>
      <c r="ET113" s="275">
        <v>999999</v>
      </c>
      <c r="EU113" s="275">
        <v>999999</v>
      </c>
      <c r="EV113" s="275">
        <v>999999</v>
      </c>
      <c r="EW113" s="275">
        <v>999999</v>
      </c>
      <c r="EX113" s="275">
        <v>999999</v>
      </c>
      <c r="EY113" s="275">
        <v>999999</v>
      </c>
      <c r="EZ113" s="275">
        <v>999999</v>
      </c>
      <c r="FA113" s="275">
        <v>999999</v>
      </c>
      <c r="FB113" s="275">
        <v>999999</v>
      </c>
      <c r="FC113" s="275">
        <v>999999</v>
      </c>
      <c r="FD113" s="275">
        <v>999999</v>
      </c>
      <c r="FE113" s="275">
        <v>999999</v>
      </c>
      <c r="FF113" s="275">
        <v>999999</v>
      </c>
      <c r="FG113" s="275">
        <v>999999</v>
      </c>
      <c r="FH113" s="275">
        <v>999999</v>
      </c>
      <c r="FI113" s="275">
        <v>999999</v>
      </c>
      <c r="FJ113" s="275">
        <v>999999</v>
      </c>
      <c r="FK113" s="275">
        <v>999999</v>
      </c>
      <c r="FL113" s="275">
        <v>999999</v>
      </c>
      <c r="FM113" s="275">
        <v>999999</v>
      </c>
      <c r="FN113" s="275">
        <v>999999</v>
      </c>
      <c r="FO113" s="275">
        <v>999999</v>
      </c>
      <c r="FP113" s="275">
        <v>999999</v>
      </c>
      <c r="FQ113" s="275">
        <v>999999</v>
      </c>
      <c r="FR113" s="275">
        <v>999999</v>
      </c>
      <c r="FS113" s="275">
        <v>999999</v>
      </c>
      <c r="FT113" s="275">
        <v>999999</v>
      </c>
      <c r="FU113" s="275">
        <v>999999</v>
      </c>
      <c r="FV113" s="275">
        <v>999999</v>
      </c>
      <c r="FW113" s="275">
        <v>999999</v>
      </c>
      <c r="FX113" s="275">
        <v>999999</v>
      </c>
      <c r="FY113" s="275">
        <v>999999</v>
      </c>
      <c r="FZ113" s="275">
        <v>999999</v>
      </c>
      <c r="GA113" s="275">
        <v>999999</v>
      </c>
      <c r="GB113" s="275">
        <v>999999</v>
      </c>
      <c r="GC113" s="275">
        <v>999999</v>
      </c>
      <c r="GD113" s="275">
        <v>999999</v>
      </c>
      <c r="GE113" s="275">
        <v>999999</v>
      </c>
      <c r="GF113" s="275">
        <v>999999</v>
      </c>
      <c r="GG113" s="275">
        <v>999999</v>
      </c>
      <c r="GH113" s="275">
        <v>999999</v>
      </c>
      <c r="GI113" s="275">
        <v>999999</v>
      </c>
      <c r="GJ113" s="275">
        <v>999999</v>
      </c>
      <c r="GK113" s="275">
        <v>999999</v>
      </c>
      <c r="GL113" s="275">
        <v>999999</v>
      </c>
      <c r="GM113" s="275">
        <v>999999</v>
      </c>
      <c r="GN113" s="275">
        <v>999999</v>
      </c>
    </row>
    <row r="114" spans="1:196" ht="84" customHeight="1" x14ac:dyDescent="0.15">
      <c r="A114" s="211">
        <v>108</v>
      </c>
      <c r="B114" s="216" t="str" cm="1">
        <f t="array" aca="1" ref="B114" ca="1">IF(ISNUMBER(FIND(","&amp;A114&amp;",",INDIRECT("E"&amp;$B$2))),"yes","no")</f>
        <v>no</v>
      </c>
      <c r="C114" s="205">
        <f t="shared" ca="1" si="203"/>
        <v>999999</v>
      </c>
      <c r="D114" s="204"/>
      <c r="E114" s="206"/>
      <c r="F114" s="207"/>
      <c r="G114" s="208"/>
      <c r="H114" s="209"/>
      <c r="I114" s="210"/>
      <c r="J114" s="211"/>
      <c r="K114" s="212"/>
      <c r="L114" s="213"/>
      <c r="M114" s="213"/>
      <c r="N114" s="214"/>
      <c r="O114" s="223">
        <v>108</v>
      </c>
      <c r="P114" s="227" t="str">
        <f t="shared" si="204"/>
        <v>-</v>
      </c>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t="str">
        <f>'VRP Model'!DQ114</f>
        <v>-</v>
      </c>
      <c r="DU114" s="275">
        <v>999999</v>
      </c>
      <c r="DV114" s="275">
        <v>999999</v>
      </c>
      <c r="DW114" s="275">
        <v>999999</v>
      </c>
      <c r="DX114" s="275">
        <v>999999</v>
      </c>
      <c r="DY114" s="275">
        <v>999999</v>
      </c>
      <c r="DZ114" s="275">
        <v>999999</v>
      </c>
      <c r="EA114" s="275">
        <v>999999</v>
      </c>
      <c r="EB114" s="275">
        <v>999999</v>
      </c>
      <c r="EC114" s="275">
        <v>999999</v>
      </c>
      <c r="ED114" s="275">
        <v>999999</v>
      </c>
      <c r="EE114" s="275">
        <v>999999</v>
      </c>
      <c r="EF114" s="275">
        <v>999999</v>
      </c>
      <c r="EG114" s="275">
        <v>999999</v>
      </c>
      <c r="EH114" s="275">
        <v>999999</v>
      </c>
      <c r="EI114" s="275">
        <v>999999</v>
      </c>
      <c r="EJ114" s="275">
        <v>999999</v>
      </c>
      <c r="EK114" s="275">
        <v>999999</v>
      </c>
      <c r="EL114" s="275">
        <v>999999</v>
      </c>
      <c r="EM114" s="275">
        <v>999999</v>
      </c>
      <c r="EN114" s="275">
        <v>999999</v>
      </c>
      <c r="EO114" s="275">
        <v>999999</v>
      </c>
      <c r="EP114" s="275">
        <v>999999</v>
      </c>
      <c r="EQ114" s="275">
        <v>999999</v>
      </c>
      <c r="ER114" s="275">
        <v>999999</v>
      </c>
      <c r="ES114" s="275">
        <v>999999</v>
      </c>
      <c r="ET114" s="275">
        <v>999999</v>
      </c>
      <c r="EU114" s="275">
        <v>999999</v>
      </c>
      <c r="EV114" s="275">
        <v>999999</v>
      </c>
      <c r="EW114" s="275">
        <v>999999</v>
      </c>
      <c r="EX114" s="275">
        <v>999999</v>
      </c>
      <c r="EY114" s="275">
        <v>999999</v>
      </c>
      <c r="EZ114" s="275">
        <v>999999</v>
      </c>
      <c r="FA114" s="275">
        <v>999999</v>
      </c>
      <c r="FB114" s="275">
        <v>999999</v>
      </c>
      <c r="FC114" s="275">
        <v>999999</v>
      </c>
      <c r="FD114" s="275">
        <v>999999</v>
      </c>
      <c r="FE114" s="275">
        <v>999999</v>
      </c>
      <c r="FF114" s="275">
        <v>999999</v>
      </c>
      <c r="FG114" s="275">
        <v>999999</v>
      </c>
      <c r="FH114" s="275">
        <v>999999</v>
      </c>
      <c r="FI114" s="275">
        <v>999999</v>
      </c>
      <c r="FJ114" s="275">
        <v>999999</v>
      </c>
      <c r="FK114" s="275">
        <v>999999</v>
      </c>
      <c r="FL114" s="275">
        <v>999999</v>
      </c>
      <c r="FM114" s="275">
        <v>999999</v>
      </c>
      <c r="FN114" s="275">
        <v>999999</v>
      </c>
      <c r="FO114" s="275">
        <v>999999</v>
      </c>
      <c r="FP114" s="275">
        <v>999999</v>
      </c>
      <c r="FQ114" s="275">
        <v>999999</v>
      </c>
      <c r="FR114" s="275">
        <v>999999</v>
      </c>
      <c r="FS114" s="275">
        <v>999999</v>
      </c>
      <c r="FT114" s="275">
        <v>999999</v>
      </c>
      <c r="FU114" s="275">
        <v>999999</v>
      </c>
      <c r="FV114" s="275">
        <v>999999</v>
      </c>
      <c r="FW114" s="275">
        <v>999999</v>
      </c>
      <c r="FX114" s="275">
        <v>999999</v>
      </c>
      <c r="FY114" s="275">
        <v>999999</v>
      </c>
      <c r="FZ114" s="275">
        <v>999999</v>
      </c>
      <c r="GA114" s="275">
        <v>999999</v>
      </c>
      <c r="GB114" s="275">
        <v>999999</v>
      </c>
      <c r="GC114" s="275">
        <v>999999</v>
      </c>
      <c r="GD114" s="275">
        <v>999999</v>
      </c>
      <c r="GE114" s="275">
        <v>999999</v>
      </c>
      <c r="GF114" s="275">
        <v>999999</v>
      </c>
      <c r="GG114" s="275">
        <v>999999</v>
      </c>
      <c r="GH114" s="275">
        <v>999999</v>
      </c>
      <c r="GI114" s="275">
        <v>999999</v>
      </c>
      <c r="GJ114" s="275">
        <v>999999</v>
      </c>
      <c r="GK114" s="275">
        <v>999999</v>
      </c>
      <c r="GL114" s="275">
        <v>999999</v>
      </c>
      <c r="GM114" s="275">
        <v>999999</v>
      </c>
      <c r="GN114" s="275">
        <v>999999</v>
      </c>
    </row>
    <row r="115" spans="1:196" ht="110" customHeight="1" x14ac:dyDescent="0.15">
      <c r="A115" s="211">
        <v>109</v>
      </c>
      <c r="B115" s="216" t="str" cm="1">
        <f t="array" aca="1" ref="B115" ca="1">IF(ISNUMBER(FIND(","&amp;A115&amp;",",INDIRECT("E"&amp;$B$2))),"yes","no")</f>
        <v>no</v>
      </c>
      <c r="C115" s="205">
        <f t="shared" ca="1" si="203"/>
        <v>999999</v>
      </c>
      <c r="D115" s="204"/>
      <c r="E115" s="206"/>
      <c r="F115" s="207"/>
      <c r="G115" s="208"/>
      <c r="H115" s="209"/>
      <c r="I115" s="210"/>
      <c r="J115" s="211"/>
      <c r="K115" s="212"/>
      <c r="L115" s="213"/>
      <c r="M115" s="213"/>
      <c r="N115" s="214"/>
      <c r="O115" s="223">
        <v>109</v>
      </c>
      <c r="P115" s="227" t="str">
        <f t="shared" si="204"/>
        <v>-</v>
      </c>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39"/>
      <c r="CW115" s="139"/>
      <c r="CX115" s="139"/>
      <c r="CY115" s="139"/>
      <c r="CZ115" s="139"/>
      <c r="DA115" s="139"/>
      <c r="DB115" s="139"/>
      <c r="DC115" s="139"/>
      <c r="DD115" s="139"/>
      <c r="DE115" s="139"/>
      <c r="DF115" s="139"/>
      <c r="DG115" s="139"/>
      <c r="DH115" s="139"/>
      <c r="DI115" s="139"/>
      <c r="DJ115" s="139"/>
      <c r="DK115" s="139"/>
      <c r="DL115" s="139"/>
      <c r="DM115" s="139"/>
      <c r="DN115" s="139"/>
      <c r="DO115" s="139"/>
      <c r="DP115" s="139"/>
      <c r="DQ115" s="139"/>
      <c r="DR115" s="139"/>
      <c r="DS115" s="139"/>
      <c r="DT115" s="139"/>
      <c r="DU115" s="139" t="str">
        <f>'VRP Model'!DR115</f>
        <v>-</v>
      </c>
      <c r="DV115" s="275">
        <v>999999</v>
      </c>
      <c r="DW115" s="275">
        <v>999999</v>
      </c>
      <c r="DX115" s="275">
        <v>999999</v>
      </c>
      <c r="DY115" s="275">
        <v>999999</v>
      </c>
      <c r="DZ115" s="275">
        <v>999999</v>
      </c>
      <c r="EA115" s="275">
        <v>999999</v>
      </c>
      <c r="EB115" s="275">
        <v>999999</v>
      </c>
      <c r="EC115" s="275">
        <v>999999</v>
      </c>
      <c r="ED115" s="275">
        <v>999999</v>
      </c>
      <c r="EE115" s="275">
        <v>999999</v>
      </c>
      <c r="EF115" s="275">
        <v>999999</v>
      </c>
      <c r="EG115" s="275">
        <v>999999</v>
      </c>
      <c r="EH115" s="275">
        <v>999999</v>
      </c>
      <c r="EI115" s="275">
        <v>999999</v>
      </c>
      <c r="EJ115" s="275">
        <v>999999</v>
      </c>
      <c r="EK115" s="275">
        <v>999999</v>
      </c>
      <c r="EL115" s="275">
        <v>999999</v>
      </c>
      <c r="EM115" s="275">
        <v>999999</v>
      </c>
      <c r="EN115" s="275">
        <v>999999</v>
      </c>
      <c r="EO115" s="275">
        <v>999999</v>
      </c>
      <c r="EP115" s="275">
        <v>999999</v>
      </c>
      <c r="EQ115" s="275">
        <v>999999</v>
      </c>
      <c r="ER115" s="275">
        <v>999999</v>
      </c>
      <c r="ES115" s="275">
        <v>999999</v>
      </c>
      <c r="ET115" s="275">
        <v>999999</v>
      </c>
      <c r="EU115" s="275">
        <v>999999</v>
      </c>
      <c r="EV115" s="275">
        <v>999999</v>
      </c>
      <c r="EW115" s="275">
        <v>999999</v>
      </c>
      <c r="EX115" s="275">
        <v>999999</v>
      </c>
      <c r="EY115" s="275">
        <v>999999</v>
      </c>
      <c r="EZ115" s="275">
        <v>999999</v>
      </c>
      <c r="FA115" s="275">
        <v>999999</v>
      </c>
      <c r="FB115" s="275">
        <v>999999</v>
      </c>
      <c r="FC115" s="275">
        <v>999999</v>
      </c>
      <c r="FD115" s="275">
        <v>999999</v>
      </c>
      <c r="FE115" s="275">
        <v>999999</v>
      </c>
      <c r="FF115" s="275">
        <v>999999</v>
      </c>
      <c r="FG115" s="275">
        <v>999999</v>
      </c>
      <c r="FH115" s="275">
        <v>999999</v>
      </c>
      <c r="FI115" s="275">
        <v>999999</v>
      </c>
      <c r="FJ115" s="275">
        <v>999999</v>
      </c>
      <c r="FK115" s="275">
        <v>999999</v>
      </c>
      <c r="FL115" s="275">
        <v>999999</v>
      </c>
      <c r="FM115" s="275">
        <v>999999</v>
      </c>
      <c r="FN115" s="275">
        <v>999999</v>
      </c>
      <c r="FO115" s="275">
        <v>999999</v>
      </c>
      <c r="FP115" s="275">
        <v>999999</v>
      </c>
      <c r="FQ115" s="275">
        <v>999999</v>
      </c>
      <c r="FR115" s="275">
        <v>999999</v>
      </c>
      <c r="FS115" s="275">
        <v>999999</v>
      </c>
      <c r="FT115" s="275">
        <v>999999</v>
      </c>
      <c r="FU115" s="275">
        <v>999999</v>
      </c>
      <c r="FV115" s="275">
        <v>999999</v>
      </c>
      <c r="FW115" s="275">
        <v>999999</v>
      </c>
      <c r="FX115" s="275">
        <v>999999</v>
      </c>
      <c r="FY115" s="275">
        <v>999999</v>
      </c>
      <c r="FZ115" s="275">
        <v>999999</v>
      </c>
      <c r="GA115" s="275">
        <v>999999</v>
      </c>
      <c r="GB115" s="275">
        <v>999999</v>
      </c>
      <c r="GC115" s="275">
        <v>999999</v>
      </c>
      <c r="GD115" s="275">
        <v>999999</v>
      </c>
      <c r="GE115" s="275">
        <v>999999</v>
      </c>
      <c r="GF115" s="275">
        <v>999999</v>
      </c>
      <c r="GG115" s="275">
        <v>999999</v>
      </c>
      <c r="GH115" s="275">
        <v>999999</v>
      </c>
      <c r="GI115" s="275">
        <v>999999</v>
      </c>
      <c r="GJ115" s="275">
        <v>999999</v>
      </c>
      <c r="GK115" s="275">
        <v>999999</v>
      </c>
      <c r="GL115" s="275">
        <v>999999</v>
      </c>
      <c r="GM115" s="275">
        <v>999999</v>
      </c>
      <c r="GN115" s="275">
        <v>999999</v>
      </c>
    </row>
    <row r="116" spans="1:196" ht="110" customHeight="1" x14ac:dyDescent="0.15">
      <c r="A116" s="211">
        <v>110</v>
      </c>
      <c r="B116" s="216" t="str" cm="1">
        <f t="array" aca="1" ref="B116" ca="1">IF(ISNUMBER(FIND(","&amp;A116&amp;",",INDIRECT("E"&amp;$B$2))),"yes","no")</f>
        <v>no</v>
      </c>
      <c r="C116" s="205">
        <f t="shared" ca="1" si="203"/>
        <v>999999</v>
      </c>
      <c r="D116" s="204"/>
      <c r="E116" s="206"/>
      <c r="F116" s="207"/>
      <c r="G116" s="208"/>
      <c r="H116" s="209"/>
      <c r="I116" s="210"/>
      <c r="J116" s="211"/>
      <c r="K116" s="212"/>
      <c r="L116" s="213"/>
      <c r="M116" s="213"/>
      <c r="N116" s="214"/>
      <c r="O116" s="223">
        <v>110</v>
      </c>
      <c r="P116" s="227" t="str">
        <f t="shared" si="204"/>
        <v>-</v>
      </c>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CT116" s="139"/>
      <c r="CU116" s="139"/>
      <c r="CV116" s="139"/>
      <c r="CW116" s="139"/>
      <c r="CX116" s="139"/>
      <c r="CY116" s="139"/>
      <c r="CZ116" s="139"/>
      <c r="DA116" s="139"/>
      <c r="DB116" s="139"/>
      <c r="DC116" s="139"/>
      <c r="DD116" s="139"/>
      <c r="DE116" s="139"/>
      <c r="DF116" s="139"/>
      <c r="DG116" s="139"/>
      <c r="DH116" s="139"/>
      <c r="DI116" s="139"/>
      <c r="DJ116" s="139"/>
      <c r="DK116" s="139"/>
      <c r="DL116" s="139"/>
      <c r="DM116" s="139"/>
      <c r="DN116" s="139"/>
      <c r="DO116" s="139"/>
      <c r="DP116" s="139"/>
      <c r="DQ116" s="139"/>
      <c r="DR116" s="139"/>
      <c r="DS116" s="139"/>
      <c r="DT116" s="139"/>
      <c r="DU116" s="139"/>
      <c r="DV116" s="139" t="str">
        <f>'VRP Model'!DS116</f>
        <v>-</v>
      </c>
      <c r="DW116" s="275">
        <v>999999</v>
      </c>
      <c r="DX116" s="275">
        <v>999999</v>
      </c>
      <c r="DY116" s="275">
        <v>999999</v>
      </c>
      <c r="DZ116" s="275">
        <v>999999</v>
      </c>
      <c r="EA116" s="275">
        <v>999999</v>
      </c>
      <c r="EB116" s="275">
        <v>999999</v>
      </c>
      <c r="EC116" s="275">
        <v>999999</v>
      </c>
      <c r="ED116" s="275">
        <v>999999</v>
      </c>
      <c r="EE116" s="275">
        <v>999999</v>
      </c>
      <c r="EF116" s="275">
        <v>999999</v>
      </c>
      <c r="EG116" s="275">
        <v>999999</v>
      </c>
      <c r="EH116" s="275">
        <v>999999</v>
      </c>
      <c r="EI116" s="275">
        <v>999999</v>
      </c>
      <c r="EJ116" s="275">
        <v>999999</v>
      </c>
      <c r="EK116" s="275">
        <v>999999</v>
      </c>
      <c r="EL116" s="275">
        <v>999999</v>
      </c>
      <c r="EM116" s="275">
        <v>999999</v>
      </c>
      <c r="EN116" s="275">
        <v>999999</v>
      </c>
      <c r="EO116" s="275">
        <v>999999</v>
      </c>
      <c r="EP116" s="275">
        <v>999999</v>
      </c>
      <c r="EQ116" s="275">
        <v>999999</v>
      </c>
      <c r="ER116" s="275">
        <v>999999</v>
      </c>
      <c r="ES116" s="275">
        <v>999999</v>
      </c>
      <c r="ET116" s="275">
        <v>999999</v>
      </c>
      <c r="EU116" s="275">
        <v>999999</v>
      </c>
      <c r="EV116" s="275">
        <v>999999</v>
      </c>
      <c r="EW116" s="275">
        <v>999999</v>
      </c>
      <c r="EX116" s="275">
        <v>999999</v>
      </c>
      <c r="EY116" s="275">
        <v>999999</v>
      </c>
      <c r="EZ116" s="275">
        <v>999999</v>
      </c>
      <c r="FA116" s="275">
        <v>999999</v>
      </c>
      <c r="FB116" s="275">
        <v>999999</v>
      </c>
      <c r="FC116" s="275">
        <v>999999</v>
      </c>
      <c r="FD116" s="275">
        <v>999999</v>
      </c>
      <c r="FE116" s="275">
        <v>999999</v>
      </c>
      <c r="FF116" s="275">
        <v>999999</v>
      </c>
      <c r="FG116" s="275">
        <v>999999</v>
      </c>
      <c r="FH116" s="275">
        <v>999999</v>
      </c>
      <c r="FI116" s="275">
        <v>999999</v>
      </c>
      <c r="FJ116" s="275">
        <v>999999</v>
      </c>
      <c r="FK116" s="275">
        <v>999999</v>
      </c>
      <c r="FL116" s="275">
        <v>999999</v>
      </c>
      <c r="FM116" s="275">
        <v>999999</v>
      </c>
      <c r="FN116" s="275">
        <v>999999</v>
      </c>
      <c r="FO116" s="275">
        <v>999999</v>
      </c>
      <c r="FP116" s="275">
        <v>999999</v>
      </c>
      <c r="FQ116" s="275">
        <v>999999</v>
      </c>
      <c r="FR116" s="275">
        <v>999999</v>
      </c>
      <c r="FS116" s="275">
        <v>999999</v>
      </c>
      <c r="FT116" s="275">
        <v>999999</v>
      </c>
      <c r="FU116" s="275">
        <v>999999</v>
      </c>
      <c r="FV116" s="275">
        <v>999999</v>
      </c>
      <c r="FW116" s="275">
        <v>999999</v>
      </c>
      <c r="FX116" s="275">
        <v>999999</v>
      </c>
      <c r="FY116" s="275">
        <v>999999</v>
      </c>
      <c r="FZ116" s="275">
        <v>999999</v>
      </c>
      <c r="GA116" s="275">
        <v>999999</v>
      </c>
      <c r="GB116" s="275">
        <v>999999</v>
      </c>
      <c r="GC116" s="275">
        <v>999999</v>
      </c>
      <c r="GD116" s="275">
        <v>999999</v>
      </c>
      <c r="GE116" s="275">
        <v>999999</v>
      </c>
      <c r="GF116" s="275">
        <v>999999</v>
      </c>
      <c r="GG116" s="275">
        <v>999999</v>
      </c>
      <c r="GH116" s="275">
        <v>999999</v>
      </c>
      <c r="GI116" s="275">
        <v>999999</v>
      </c>
      <c r="GJ116" s="275">
        <v>999999</v>
      </c>
      <c r="GK116" s="275">
        <v>999999</v>
      </c>
      <c r="GL116" s="275">
        <v>999999</v>
      </c>
      <c r="GM116" s="275">
        <v>999999</v>
      </c>
      <c r="GN116" s="275">
        <v>999999</v>
      </c>
    </row>
    <row r="117" spans="1:196" ht="107" customHeight="1" x14ac:dyDescent="0.15">
      <c r="A117" s="211">
        <v>111</v>
      </c>
      <c r="B117" s="216" t="str" cm="1">
        <f t="array" aca="1" ref="B117" ca="1">IF(ISNUMBER(FIND(","&amp;A117&amp;",",INDIRECT("E"&amp;$B$2))),"yes","no")</f>
        <v>no</v>
      </c>
      <c r="C117" s="205">
        <f t="shared" ca="1" si="203"/>
        <v>999999</v>
      </c>
      <c r="D117" s="204"/>
      <c r="E117" s="206"/>
      <c r="F117" s="207"/>
      <c r="G117" s="208"/>
      <c r="H117" s="209"/>
      <c r="I117" s="210"/>
      <c r="J117" s="211"/>
      <c r="K117" s="212"/>
      <c r="L117" s="213"/>
      <c r="M117" s="213"/>
      <c r="N117" s="214"/>
      <c r="O117" s="223">
        <v>111</v>
      </c>
      <c r="P117" s="227" t="str">
        <f t="shared" si="204"/>
        <v>-</v>
      </c>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t="str">
        <f>'VRP Model'!DT117</f>
        <v>-</v>
      </c>
      <c r="DX117" s="275">
        <v>999999</v>
      </c>
      <c r="DY117" s="275">
        <v>999999</v>
      </c>
      <c r="DZ117" s="275">
        <v>999999</v>
      </c>
      <c r="EA117" s="275">
        <v>999999</v>
      </c>
      <c r="EB117" s="275">
        <v>999999</v>
      </c>
      <c r="EC117" s="275">
        <v>999999</v>
      </c>
      <c r="ED117" s="275">
        <v>999999</v>
      </c>
      <c r="EE117" s="275">
        <v>999999</v>
      </c>
      <c r="EF117" s="275">
        <v>999999</v>
      </c>
      <c r="EG117" s="275">
        <v>999999</v>
      </c>
      <c r="EH117" s="275">
        <v>999999</v>
      </c>
      <c r="EI117" s="275">
        <v>999999</v>
      </c>
      <c r="EJ117" s="275">
        <v>999999</v>
      </c>
      <c r="EK117" s="275">
        <v>999999</v>
      </c>
      <c r="EL117" s="275">
        <v>999999</v>
      </c>
      <c r="EM117" s="275">
        <v>999999</v>
      </c>
      <c r="EN117" s="275">
        <v>999999</v>
      </c>
      <c r="EO117" s="275">
        <v>999999</v>
      </c>
      <c r="EP117" s="275">
        <v>999999</v>
      </c>
      <c r="EQ117" s="275">
        <v>999999</v>
      </c>
      <c r="ER117" s="275">
        <v>999999</v>
      </c>
      <c r="ES117" s="275">
        <v>999999</v>
      </c>
      <c r="ET117" s="275">
        <v>999999</v>
      </c>
      <c r="EU117" s="275">
        <v>999999</v>
      </c>
      <c r="EV117" s="275">
        <v>999999</v>
      </c>
      <c r="EW117" s="275">
        <v>999999</v>
      </c>
      <c r="EX117" s="275">
        <v>999999</v>
      </c>
      <c r="EY117" s="275">
        <v>999999</v>
      </c>
      <c r="EZ117" s="275">
        <v>999999</v>
      </c>
      <c r="FA117" s="275">
        <v>999999</v>
      </c>
      <c r="FB117" s="275">
        <v>999999</v>
      </c>
      <c r="FC117" s="275">
        <v>999999</v>
      </c>
      <c r="FD117" s="275">
        <v>999999</v>
      </c>
      <c r="FE117" s="275">
        <v>999999</v>
      </c>
      <c r="FF117" s="275">
        <v>999999</v>
      </c>
      <c r="FG117" s="275">
        <v>999999</v>
      </c>
      <c r="FH117" s="275">
        <v>999999</v>
      </c>
      <c r="FI117" s="275">
        <v>999999</v>
      </c>
      <c r="FJ117" s="275">
        <v>999999</v>
      </c>
      <c r="FK117" s="275">
        <v>999999</v>
      </c>
      <c r="FL117" s="275">
        <v>999999</v>
      </c>
      <c r="FM117" s="275">
        <v>999999</v>
      </c>
      <c r="FN117" s="275">
        <v>999999</v>
      </c>
      <c r="FO117" s="275">
        <v>999999</v>
      </c>
      <c r="FP117" s="275">
        <v>999999</v>
      </c>
      <c r="FQ117" s="275">
        <v>999999</v>
      </c>
      <c r="FR117" s="275">
        <v>999999</v>
      </c>
      <c r="FS117" s="275">
        <v>999999</v>
      </c>
      <c r="FT117" s="275">
        <v>999999</v>
      </c>
      <c r="FU117" s="275">
        <v>999999</v>
      </c>
      <c r="FV117" s="275">
        <v>999999</v>
      </c>
      <c r="FW117" s="275">
        <v>999999</v>
      </c>
      <c r="FX117" s="275">
        <v>999999</v>
      </c>
      <c r="FY117" s="275">
        <v>999999</v>
      </c>
      <c r="FZ117" s="275">
        <v>999999</v>
      </c>
      <c r="GA117" s="275">
        <v>999999</v>
      </c>
      <c r="GB117" s="275">
        <v>999999</v>
      </c>
      <c r="GC117" s="275">
        <v>999999</v>
      </c>
      <c r="GD117" s="275">
        <v>999999</v>
      </c>
      <c r="GE117" s="275">
        <v>999999</v>
      </c>
      <c r="GF117" s="275">
        <v>999999</v>
      </c>
      <c r="GG117" s="275">
        <v>999999</v>
      </c>
      <c r="GH117" s="275">
        <v>999999</v>
      </c>
      <c r="GI117" s="275">
        <v>999999</v>
      </c>
      <c r="GJ117" s="275">
        <v>999999</v>
      </c>
      <c r="GK117" s="275">
        <v>999999</v>
      </c>
      <c r="GL117" s="275">
        <v>999999</v>
      </c>
      <c r="GM117" s="275">
        <v>999999</v>
      </c>
      <c r="GN117" s="275">
        <v>999999</v>
      </c>
    </row>
    <row r="118" spans="1:196" ht="119" customHeight="1" x14ac:dyDescent="0.15">
      <c r="A118" s="211">
        <v>112</v>
      </c>
      <c r="B118" s="216" t="str" cm="1">
        <f t="array" aca="1" ref="B118" ca="1">IF(ISNUMBER(FIND(","&amp;A118&amp;",",INDIRECT("E"&amp;$B$2))),"yes","no")</f>
        <v>no</v>
      </c>
      <c r="C118" s="205">
        <f t="shared" ca="1" si="203"/>
        <v>999999</v>
      </c>
      <c r="D118" s="204"/>
      <c r="E118" s="206"/>
      <c r="F118" s="207"/>
      <c r="G118" s="208"/>
      <c r="H118" s="209"/>
      <c r="I118" s="210"/>
      <c r="J118" s="211"/>
      <c r="K118" s="212"/>
      <c r="L118" s="213"/>
      <c r="M118" s="213"/>
      <c r="N118" s="214"/>
      <c r="O118" s="223">
        <v>112</v>
      </c>
      <c r="P118" s="227" t="str">
        <f t="shared" si="204"/>
        <v>-</v>
      </c>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t="str">
        <f>'VRP Model'!DU118</f>
        <v>-</v>
      </c>
      <c r="DY118" s="275">
        <v>999999</v>
      </c>
      <c r="DZ118" s="275">
        <v>999999</v>
      </c>
      <c r="EA118" s="275">
        <v>999999</v>
      </c>
      <c r="EB118" s="275">
        <v>999999</v>
      </c>
      <c r="EC118" s="275">
        <v>999999</v>
      </c>
      <c r="ED118" s="275">
        <v>999999</v>
      </c>
      <c r="EE118" s="275">
        <v>999999</v>
      </c>
      <c r="EF118" s="275">
        <v>999999</v>
      </c>
      <c r="EG118" s="275">
        <v>999999</v>
      </c>
      <c r="EH118" s="275">
        <v>999999</v>
      </c>
      <c r="EI118" s="275">
        <v>999999</v>
      </c>
      <c r="EJ118" s="275">
        <v>999999</v>
      </c>
      <c r="EK118" s="275">
        <v>999999</v>
      </c>
      <c r="EL118" s="275">
        <v>999999</v>
      </c>
      <c r="EM118" s="275">
        <v>999999</v>
      </c>
      <c r="EN118" s="275">
        <v>999999</v>
      </c>
      <c r="EO118" s="275">
        <v>999999</v>
      </c>
      <c r="EP118" s="275">
        <v>999999</v>
      </c>
      <c r="EQ118" s="275">
        <v>999999</v>
      </c>
      <c r="ER118" s="275">
        <v>999999</v>
      </c>
      <c r="ES118" s="275">
        <v>999999</v>
      </c>
      <c r="ET118" s="275">
        <v>999999</v>
      </c>
      <c r="EU118" s="275">
        <v>999999</v>
      </c>
      <c r="EV118" s="275">
        <v>999999</v>
      </c>
      <c r="EW118" s="275">
        <v>999999</v>
      </c>
      <c r="EX118" s="275">
        <v>999999</v>
      </c>
      <c r="EY118" s="275">
        <v>999999</v>
      </c>
      <c r="EZ118" s="275">
        <v>999999</v>
      </c>
      <c r="FA118" s="275">
        <v>999999</v>
      </c>
      <c r="FB118" s="275">
        <v>999999</v>
      </c>
      <c r="FC118" s="275">
        <v>999999</v>
      </c>
      <c r="FD118" s="275">
        <v>999999</v>
      </c>
      <c r="FE118" s="275">
        <v>999999</v>
      </c>
      <c r="FF118" s="275">
        <v>999999</v>
      </c>
      <c r="FG118" s="275">
        <v>999999</v>
      </c>
      <c r="FH118" s="275">
        <v>999999</v>
      </c>
      <c r="FI118" s="275">
        <v>999999</v>
      </c>
      <c r="FJ118" s="275">
        <v>999999</v>
      </c>
      <c r="FK118" s="275">
        <v>999999</v>
      </c>
      <c r="FL118" s="275">
        <v>999999</v>
      </c>
      <c r="FM118" s="275">
        <v>999999</v>
      </c>
      <c r="FN118" s="275">
        <v>999999</v>
      </c>
      <c r="FO118" s="275">
        <v>999999</v>
      </c>
      <c r="FP118" s="275">
        <v>999999</v>
      </c>
      <c r="FQ118" s="275">
        <v>999999</v>
      </c>
      <c r="FR118" s="275">
        <v>999999</v>
      </c>
      <c r="FS118" s="275">
        <v>999999</v>
      </c>
      <c r="FT118" s="275">
        <v>999999</v>
      </c>
      <c r="FU118" s="275">
        <v>999999</v>
      </c>
      <c r="FV118" s="275">
        <v>999999</v>
      </c>
      <c r="FW118" s="275">
        <v>999999</v>
      </c>
      <c r="FX118" s="275">
        <v>999999</v>
      </c>
      <c r="FY118" s="275">
        <v>999999</v>
      </c>
      <c r="FZ118" s="275">
        <v>999999</v>
      </c>
      <c r="GA118" s="275">
        <v>999999</v>
      </c>
      <c r="GB118" s="275">
        <v>999999</v>
      </c>
      <c r="GC118" s="275">
        <v>999999</v>
      </c>
      <c r="GD118" s="275">
        <v>999999</v>
      </c>
      <c r="GE118" s="275">
        <v>999999</v>
      </c>
      <c r="GF118" s="275">
        <v>999999</v>
      </c>
      <c r="GG118" s="275">
        <v>999999</v>
      </c>
      <c r="GH118" s="275">
        <v>999999</v>
      </c>
      <c r="GI118" s="275">
        <v>999999</v>
      </c>
      <c r="GJ118" s="275">
        <v>999999</v>
      </c>
      <c r="GK118" s="275">
        <v>999999</v>
      </c>
      <c r="GL118" s="275">
        <v>999999</v>
      </c>
      <c r="GM118" s="275">
        <v>999999</v>
      </c>
      <c r="GN118" s="275">
        <v>999999</v>
      </c>
    </row>
    <row r="119" spans="1:196" ht="111" customHeight="1" x14ac:dyDescent="0.15">
      <c r="A119" s="211">
        <v>113</v>
      </c>
      <c r="B119" s="216" t="str" cm="1">
        <f t="array" aca="1" ref="B119" ca="1">IF(ISNUMBER(FIND(","&amp;A119&amp;",",INDIRECT("E"&amp;$B$2))),"yes","no")</f>
        <v>no</v>
      </c>
      <c r="C119" s="205">
        <f t="shared" ca="1" si="203"/>
        <v>999999</v>
      </c>
      <c r="D119" s="204"/>
      <c r="E119" s="206"/>
      <c r="F119" s="207"/>
      <c r="G119" s="208"/>
      <c r="H119" s="209"/>
      <c r="I119" s="210"/>
      <c r="J119" s="211"/>
      <c r="K119" s="212"/>
      <c r="L119" s="213"/>
      <c r="M119" s="213"/>
      <c r="N119" s="214"/>
      <c r="O119" s="223">
        <v>113</v>
      </c>
      <c r="P119" s="227" t="str">
        <f t="shared" si="204"/>
        <v>-</v>
      </c>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t="str">
        <f>'VRP Model'!DV119</f>
        <v>-</v>
      </c>
      <c r="DZ119" s="275">
        <v>999999</v>
      </c>
      <c r="EA119" s="275">
        <v>999999</v>
      </c>
      <c r="EB119" s="275">
        <v>999999</v>
      </c>
      <c r="EC119" s="275">
        <v>999999</v>
      </c>
      <c r="ED119" s="275">
        <v>999999</v>
      </c>
      <c r="EE119" s="275">
        <v>999999</v>
      </c>
      <c r="EF119" s="275">
        <v>999999</v>
      </c>
      <c r="EG119" s="275">
        <v>999999</v>
      </c>
      <c r="EH119" s="275">
        <v>999999</v>
      </c>
      <c r="EI119" s="275">
        <v>999999</v>
      </c>
      <c r="EJ119" s="275">
        <v>999999</v>
      </c>
      <c r="EK119" s="275">
        <v>999999</v>
      </c>
      <c r="EL119" s="275">
        <v>999999</v>
      </c>
      <c r="EM119" s="275">
        <v>999999</v>
      </c>
      <c r="EN119" s="275">
        <v>999999</v>
      </c>
      <c r="EO119" s="275">
        <v>999999</v>
      </c>
      <c r="EP119" s="275">
        <v>999999</v>
      </c>
      <c r="EQ119" s="275">
        <v>999999</v>
      </c>
      <c r="ER119" s="275">
        <v>999999</v>
      </c>
      <c r="ES119" s="275">
        <v>999999</v>
      </c>
      <c r="ET119" s="275">
        <v>999999</v>
      </c>
      <c r="EU119" s="275">
        <v>999999</v>
      </c>
      <c r="EV119" s="275">
        <v>999999</v>
      </c>
      <c r="EW119" s="275">
        <v>999999</v>
      </c>
      <c r="EX119" s="275">
        <v>999999</v>
      </c>
      <c r="EY119" s="275">
        <v>999999</v>
      </c>
      <c r="EZ119" s="275">
        <v>999999</v>
      </c>
      <c r="FA119" s="275">
        <v>999999</v>
      </c>
      <c r="FB119" s="275">
        <v>999999</v>
      </c>
      <c r="FC119" s="275">
        <v>999999</v>
      </c>
      <c r="FD119" s="275">
        <v>999999</v>
      </c>
      <c r="FE119" s="275">
        <v>999999</v>
      </c>
      <c r="FF119" s="275">
        <v>999999</v>
      </c>
      <c r="FG119" s="275">
        <v>999999</v>
      </c>
      <c r="FH119" s="275">
        <v>999999</v>
      </c>
      <c r="FI119" s="275">
        <v>999999</v>
      </c>
      <c r="FJ119" s="275">
        <v>999999</v>
      </c>
      <c r="FK119" s="275">
        <v>999999</v>
      </c>
      <c r="FL119" s="275">
        <v>999999</v>
      </c>
      <c r="FM119" s="275">
        <v>999999</v>
      </c>
      <c r="FN119" s="275">
        <v>999999</v>
      </c>
      <c r="FO119" s="275">
        <v>999999</v>
      </c>
      <c r="FP119" s="275">
        <v>999999</v>
      </c>
      <c r="FQ119" s="275">
        <v>999999</v>
      </c>
      <c r="FR119" s="275">
        <v>999999</v>
      </c>
      <c r="FS119" s="275">
        <v>999999</v>
      </c>
      <c r="FT119" s="275">
        <v>999999</v>
      </c>
      <c r="FU119" s="275">
        <v>999999</v>
      </c>
      <c r="FV119" s="275">
        <v>999999</v>
      </c>
      <c r="FW119" s="275">
        <v>999999</v>
      </c>
      <c r="FX119" s="275">
        <v>999999</v>
      </c>
      <c r="FY119" s="275">
        <v>999999</v>
      </c>
      <c r="FZ119" s="275">
        <v>999999</v>
      </c>
      <c r="GA119" s="275">
        <v>999999</v>
      </c>
      <c r="GB119" s="275">
        <v>999999</v>
      </c>
      <c r="GC119" s="275">
        <v>999999</v>
      </c>
      <c r="GD119" s="275">
        <v>999999</v>
      </c>
      <c r="GE119" s="275">
        <v>999999</v>
      </c>
      <c r="GF119" s="275">
        <v>999999</v>
      </c>
      <c r="GG119" s="275">
        <v>999999</v>
      </c>
      <c r="GH119" s="275">
        <v>999999</v>
      </c>
      <c r="GI119" s="275">
        <v>999999</v>
      </c>
      <c r="GJ119" s="275">
        <v>999999</v>
      </c>
      <c r="GK119" s="275">
        <v>999999</v>
      </c>
      <c r="GL119" s="275">
        <v>999999</v>
      </c>
      <c r="GM119" s="275">
        <v>999999</v>
      </c>
      <c r="GN119" s="275">
        <v>999999</v>
      </c>
    </row>
    <row r="120" spans="1:196" ht="123" customHeight="1" x14ac:dyDescent="0.15">
      <c r="A120" s="211">
        <v>114</v>
      </c>
      <c r="B120" s="216" t="str" cm="1">
        <f t="array" aca="1" ref="B120" ca="1">IF(ISNUMBER(FIND(","&amp;A120&amp;",",INDIRECT("E"&amp;$B$2))),"yes","no")</f>
        <v>no</v>
      </c>
      <c r="C120" s="205">
        <f t="shared" ref="C120:C183" ca="1" si="205">IF(B120="yes",99999,OFFSET($O$5,MIN(INDIRECT("h"&amp;$B$2),A120)+1,MAX(INDIRECT("h"&amp;$B$2),A120)+1))</f>
        <v>999999</v>
      </c>
      <c r="D120" s="204"/>
      <c r="E120" s="206"/>
      <c r="F120" s="207"/>
      <c r="G120" s="208"/>
      <c r="H120" s="209"/>
      <c r="I120" s="210"/>
      <c r="J120" s="211"/>
      <c r="K120" s="212"/>
      <c r="L120" s="213"/>
      <c r="M120" s="213"/>
      <c r="N120" s="214"/>
      <c r="O120" s="223">
        <v>114</v>
      </c>
      <c r="P120" s="227" t="str">
        <f t="shared" si="204"/>
        <v>-</v>
      </c>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39"/>
      <c r="CZ120" s="139"/>
      <c r="DA120" s="139"/>
      <c r="DB120" s="139"/>
      <c r="DC120" s="139"/>
      <c r="DD120" s="139"/>
      <c r="DE120" s="139"/>
      <c r="DF120" s="139"/>
      <c r="DG120" s="139"/>
      <c r="DH120" s="139"/>
      <c r="DI120" s="139"/>
      <c r="DJ120" s="139"/>
      <c r="DK120" s="139"/>
      <c r="DL120" s="139"/>
      <c r="DM120" s="139"/>
      <c r="DN120" s="139"/>
      <c r="DO120" s="139"/>
      <c r="DP120" s="139"/>
      <c r="DQ120" s="139"/>
      <c r="DR120" s="139"/>
      <c r="DS120" s="139"/>
      <c r="DT120" s="139"/>
      <c r="DU120" s="139"/>
      <c r="DV120" s="139"/>
      <c r="DW120" s="139"/>
      <c r="DX120" s="139"/>
      <c r="DY120" s="139"/>
      <c r="DZ120" s="139" t="str">
        <f>'VRP Model'!DW120</f>
        <v>-</v>
      </c>
      <c r="EA120" s="275">
        <v>999999</v>
      </c>
      <c r="EB120" s="275">
        <v>999999</v>
      </c>
      <c r="EC120" s="275">
        <v>999999</v>
      </c>
      <c r="ED120" s="275">
        <v>999999</v>
      </c>
      <c r="EE120" s="275">
        <v>999999</v>
      </c>
      <c r="EF120" s="275">
        <v>999999</v>
      </c>
      <c r="EG120" s="275">
        <v>999999</v>
      </c>
      <c r="EH120" s="275">
        <v>999999</v>
      </c>
      <c r="EI120" s="275">
        <v>999999</v>
      </c>
      <c r="EJ120" s="275">
        <v>999999</v>
      </c>
      <c r="EK120" s="275">
        <v>999999</v>
      </c>
      <c r="EL120" s="275">
        <v>999999</v>
      </c>
      <c r="EM120" s="275">
        <v>999999</v>
      </c>
      <c r="EN120" s="275">
        <v>999999</v>
      </c>
      <c r="EO120" s="275">
        <v>999999</v>
      </c>
      <c r="EP120" s="275">
        <v>999999</v>
      </c>
      <c r="EQ120" s="275">
        <v>999999</v>
      </c>
      <c r="ER120" s="275">
        <v>999999</v>
      </c>
      <c r="ES120" s="275">
        <v>999999</v>
      </c>
      <c r="ET120" s="275">
        <v>999999</v>
      </c>
      <c r="EU120" s="275">
        <v>999999</v>
      </c>
      <c r="EV120" s="275">
        <v>999999</v>
      </c>
      <c r="EW120" s="275">
        <v>999999</v>
      </c>
      <c r="EX120" s="275">
        <v>999999</v>
      </c>
      <c r="EY120" s="275">
        <v>999999</v>
      </c>
      <c r="EZ120" s="275">
        <v>999999</v>
      </c>
      <c r="FA120" s="275">
        <v>999999</v>
      </c>
      <c r="FB120" s="275">
        <v>999999</v>
      </c>
      <c r="FC120" s="275">
        <v>999999</v>
      </c>
      <c r="FD120" s="275">
        <v>999999</v>
      </c>
      <c r="FE120" s="275">
        <v>999999</v>
      </c>
      <c r="FF120" s="275">
        <v>999999</v>
      </c>
      <c r="FG120" s="275">
        <v>999999</v>
      </c>
      <c r="FH120" s="275">
        <v>999999</v>
      </c>
      <c r="FI120" s="275">
        <v>999999</v>
      </c>
      <c r="FJ120" s="275">
        <v>999999</v>
      </c>
      <c r="FK120" s="275">
        <v>999999</v>
      </c>
      <c r="FL120" s="275">
        <v>999999</v>
      </c>
      <c r="FM120" s="275">
        <v>999999</v>
      </c>
      <c r="FN120" s="275">
        <v>999999</v>
      </c>
      <c r="FO120" s="275">
        <v>999999</v>
      </c>
      <c r="FP120" s="275">
        <v>999999</v>
      </c>
      <c r="FQ120" s="275">
        <v>999999</v>
      </c>
      <c r="FR120" s="275">
        <v>999999</v>
      </c>
      <c r="FS120" s="275">
        <v>999999</v>
      </c>
      <c r="FT120" s="275">
        <v>999999</v>
      </c>
      <c r="FU120" s="275">
        <v>999999</v>
      </c>
      <c r="FV120" s="275">
        <v>999999</v>
      </c>
      <c r="FW120" s="275">
        <v>999999</v>
      </c>
      <c r="FX120" s="275">
        <v>999999</v>
      </c>
      <c r="FY120" s="275">
        <v>999999</v>
      </c>
      <c r="FZ120" s="275">
        <v>999999</v>
      </c>
      <c r="GA120" s="275">
        <v>999999</v>
      </c>
      <c r="GB120" s="275">
        <v>999999</v>
      </c>
      <c r="GC120" s="275">
        <v>999999</v>
      </c>
      <c r="GD120" s="275">
        <v>999999</v>
      </c>
      <c r="GE120" s="275">
        <v>999999</v>
      </c>
      <c r="GF120" s="275">
        <v>999999</v>
      </c>
      <c r="GG120" s="275">
        <v>999999</v>
      </c>
      <c r="GH120" s="275">
        <v>999999</v>
      </c>
      <c r="GI120" s="275">
        <v>999999</v>
      </c>
      <c r="GJ120" s="275">
        <v>999999</v>
      </c>
      <c r="GK120" s="275">
        <v>999999</v>
      </c>
      <c r="GL120" s="275">
        <v>999999</v>
      </c>
      <c r="GM120" s="275">
        <v>999999</v>
      </c>
      <c r="GN120" s="275">
        <v>999999</v>
      </c>
    </row>
    <row r="121" spans="1:196" ht="127" customHeight="1" x14ac:dyDescent="0.15">
      <c r="A121" s="211">
        <v>115</v>
      </c>
      <c r="B121" s="216" t="str" cm="1">
        <f t="array" aca="1" ref="B121" ca="1">IF(ISNUMBER(FIND(","&amp;A121&amp;",",INDIRECT("E"&amp;$B$2))),"yes","no")</f>
        <v>no</v>
      </c>
      <c r="C121" s="205">
        <f t="shared" ca="1" si="205"/>
        <v>999999</v>
      </c>
      <c r="D121" s="204"/>
      <c r="E121" s="206"/>
      <c r="F121" s="207"/>
      <c r="G121" s="208"/>
      <c r="H121" s="209"/>
      <c r="I121" s="210"/>
      <c r="J121" s="211"/>
      <c r="K121" s="212"/>
      <c r="L121" s="213"/>
      <c r="M121" s="213"/>
      <c r="N121" s="214"/>
      <c r="O121" s="223">
        <v>115</v>
      </c>
      <c r="P121" s="227" t="str">
        <f t="shared" si="204"/>
        <v>-</v>
      </c>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139"/>
      <c r="DZ121" s="139"/>
      <c r="EA121" s="139" t="str">
        <f>'VRP Model'!DX121</f>
        <v>-</v>
      </c>
      <c r="EB121" s="275">
        <v>999999</v>
      </c>
      <c r="EC121" s="275">
        <v>999999</v>
      </c>
      <c r="ED121" s="275">
        <v>999999</v>
      </c>
      <c r="EE121" s="275">
        <v>999999</v>
      </c>
      <c r="EF121" s="275">
        <v>999999</v>
      </c>
      <c r="EG121" s="275">
        <v>999999</v>
      </c>
      <c r="EH121" s="275">
        <v>999999</v>
      </c>
      <c r="EI121" s="275">
        <v>999999</v>
      </c>
      <c r="EJ121" s="275">
        <v>999999</v>
      </c>
      <c r="EK121" s="275">
        <v>999999</v>
      </c>
      <c r="EL121" s="275">
        <v>999999</v>
      </c>
      <c r="EM121" s="275">
        <v>999999</v>
      </c>
      <c r="EN121" s="275">
        <v>999999</v>
      </c>
      <c r="EO121" s="275">
        <v>999999</v>
      </c>
      <c r="EP121" s="275">
        <v>999999</v>
      </c>
      <c r="EQ121" s="275">
        <v>999999</v>
      </c>
      <c r="ER121" s="275">
        <v>999999</v>
      </c>
      <c r="ES121" s="275">
        <v>999999</v>
      </c>
      <c r="ET121" s="275">
        <v>999999</v>
      </c>
      <c r="EU121" s="275">
        <v>999999</v>
      </c>
      <c r="EV121" s="275">
        <v>999999</v>
      </c>
      <c r="EW121" s="275">
        <v>999999</v>
      </c>
      <c r="EX121" s="275">
        <v>999999</v>
      </c>
      <c r="EY121" s="275">
        <v>999999</v>
      </c>
      <c r="EZ121" s="275">
        <v>999999</v>
      </c>
      <c r="FA121" s="275">
        <v>999999</v>
      </c>
      <c r="FB121" s="275">
        <v>999999</v>
      </c>
      <c r="FC121" s="275">
        <v>999999</v>
      </c>
      <c r="FD121" s="275">
        <v>999999</v>
      </c>
      <c r="FE121" s="275">
        <v>999999</v>
      </c>
      <c r="FF121" s="275">
        <v>999999</v>
      </c>
      <c r="FG121" s="275">
        <v>999999</v>
      </c>
      <c r="FH121" s="275">
        <v>999999</v>
      </c>
      <c r="FI121" s="275">
        <v>999999</v>
      </c>
      <c r="FJ121" s="275">
        <v>999999</v>
      </c>
      <c r="FK121" s="275">
        <v>999999</v>
      </c>
      <c r="FL121" s="275">
        <v>999999</v>
      </c>
      <c r="FM121" s="275">
        <v>999999</v>
      </c>
      <c r="FN121" s="275">
        <v>999999</v>
      </c>
      <c r="FO121" s="275">
        <v>999999</v>
      </c>
      <c r="FP121" s="275">
        <v>999999</v>
      </c>
      <c r="FQ121" s="275">
        <v>999999</v>
      </c>
      <c r="FR121" s="275">
        <v>999999</v>
      </c>
      <c r="FS121" s="275">
        <v>999999</v>
      </c>
      <c r="FT121" s="275">
        <v>999999</v>
      </c>
      <c r="FU121" s="275">
        <v>999999</v>
      </c>
      <c r="FV121" s="275">
        <v>999999</v>
      </c>
      <c r="FW121" s="275">
        <v>999999</v>
      </c>
      <c r="FX121" s="275">
        <v>999999</v>
      </c>
      <c r="FY121" s="275">
        <v>999999</v>
      </c>
      <c r="FZ121" s="275">
        <v>999999</v>
      </c>
      <c r="GA121" s="275">
        <v>999999</v>
      </c>
      <c r="GB121" s="275">
        <v>999999</v>
      </c>
      <c r="GC121" s="275">
        <v>999999</v>
      </c>
      <c r="GD121" s="275">
        <v>999999</v>
      </c>
      <c r="GE121" s="275">
        <v>999999</v>
      </c>
      <c r="GF121" s="275">
        <v>999999</v>
      </c>
      <c r="GG121" s="275">
        <v>999999</v>
      </c>
      <c r="GH121" s="275">
        <v>999999</v>
      </c>
      <c r="GI121" s="275">
        <v>999999</v>
      </c>
      <c r="GJ121" s="275">
        <v>999999</v>
      </c>
      <c r="GK121" s="275">
        <v>999999</v>
      </c>
      <c r="GL121" s="275">
        <v>999999</v>
      </c>
      <c r="GM121" s="275">
        <v>999999</v>
      </c>
      <c r="GN121" s="275">
        <v>999999</v>
      </c>
    </row>
    <row r="122" spans="1:196" ht="105" customHeight="1" x14ac:dyDescent="0.15">
      <c r="A122" s="211">
        <v>116</v>
      </c>
      <c r="B122" s="216" t="str" cm="1">
        <f t="array" aca="1" ref="B122" ca="1">IF(ISNUMBER(FIND(","&amp;A122&amp;",",INDIRECT("E"&amp;$B$2))),"yes","no")</f>
        <v>no</v>
      </c>
      <c r="C122" s="205">
        <f t="shared" ca="1" si="205"/>
        <v>999999</v>
      </c>
      <c r="D122" s="204"/>
      <c r="E122" s="206"/>
      <c r="F122" s="207"/>
      <c r="G122" s="208"/>
      <c r="H122" s="209"/>
      <c r="I122" s="210"/>
      <c r="J122" s="211"/>
      <c r="K122" s="212"/>
      <c r="L122" s="213"/>
      <c r="M122" s="213"/>
      <c r="N122" s="214"/>
      <c r="O122" s="223">
        <v>116</v>
      </c>
      <c r="P122" s="227" t="str">
        <f t="shared" si="204"/>
        <v>-</v>
      </c>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t="str">
        <f>'VRP Model'!DY122</f>
        <v>-</v>
      </c>
      <c r="EC122" s="275">
        <v>999999</v>
      </c>
      <c r="ED122" s="275">
        <v>999999</v>
      </c>
      <c r="EE122" s="275">
        <v>999999</v>
      </c>
      <c r="EF122" s="275">
        <v>999999</v>
      </c>
      <c r="EG122" s="275">
        <v>999999</v>
      </c>
      <c r="EH122" s="275">
        <v>999999</v>
      </c>
      <c r="EI122" s="275">
        <v>999999</v>
      </c>
      <c r="EJ122" s="275">
        <v>999999</v>
      </c>
      <c r="EK122" s="275">
        <v>999999</v>
      </c>
      <c r="EL122" s="275">
        <v>999999</v>
      </c>
      <c r="EM122" s="275">
        <v>999999</v>
      </c>
      <c r="EN122" s="275">
        <v>999999</v>
      </c>
      <c r="EO122" s="275">
        <v>999999</v>
      </c>
      <c r="EP122" s="275">
        <v>999999</v>
      </c>
      <c r="EQ122" s="275">
        <v>999999</v>
      </c>
      <c r="ER122" s="275">
        <v>999999</v>
      </c>
      <c r="ES122" s="275">
        <v>999999</v>
      </c>
      <c r="ET122" s="275">
        <v>999999</v>
      </c>
      <c r="EU122" s="275">
        <v>999999</v>
      </c>
      <c r="EV122" s="275">
        <v>999999</v>
      </c>
      <c r="EW122" s="275">
        <v>999999</v>
      </c>
      <c r="EX122" s="275">
        <v>999999</v>
      </c>
      <c r="EY122" s="275">
        <v>999999</v>
      </c>
      <c r="EZ122" s="275">
        <v>999999</v>
      </c>
      <c r="FA122" s="275">
        <v>999999</v>
      </c>
      <c r="FB122" s="275">
        <v>999999</v>
      </c>
      <c r="FC122" s="275">
        <v>999999</v>
      </c>
      <c r="FD122" s="275">
        <v>999999</v>
      </c>
      <c r="FE122" s="275">
        <v>999999</v>
      </c>
      <c r="FF122" s="275">
        <v>999999</v>
      </c>
      <c r="FG122" s="275">
        <v>999999</v>
      </c>
      <c r="FH122" s="275">
        <v>999999</v>
      </c>
      <c r="FI122" s="275">
        <v>999999</v>
      </c>
      <c r="FJ122" s="275">
        <v>999999</v>
      </c>
      <c r="FK122" s="275">
        <v>999999</v>
      </c>
      <c r="FL122" s="275">
        <v>999999</v>
      </c>
      <c r="FM122" s="275">
        <v>999999</v>
      </c>
      <c r="FN122" s="275">
        <v>999999</v>
      </c>
      <c r="FO122" s="275">
        <v>999999</v>
      </c>
      <c r="FP122" s="275">
        <v>999999</v>
      </c>
      <c r="FQ122" s="275">
        <v>999999</v>
      </c>
      <c r="FR122" s="275">
        <v>999999</v>
      </c>
      <c r="FS122" s="275">
        <v>999999</v>
      </c>
      <c r="FT122" s="275">
        <v>999999</v>
      </c>
      <c r="FU122" s="275">
        <v>999999</v>
      </c>
      <c r="FV122" s="275">
        <v>999999</v>
      </c>
      <c r="FW122" s="275">
        <v>999999</v>
      </c>
      <c r="FX122" s="275">
        <v>999999</v>
      </c>
      <c r="FY122" s="275">
        <v>999999</v>
      </c>
      <c r="FZ122" s="275">
        <v>999999</v>
      </c>
      <c r="GA122" s="275">
        <v>999999</v>
      </c>
      <c r="GB122" s="275">
        <v>999999</v>
      </c>
      <c r="GC122" s="275">
        <v>999999</v>
      </c>
      <c r="GD122" s="275">
        <v>999999</v>
      </c>
      <c r="GE122" s="275">
        <v>999999</v>
      </c>
      <c r="GF122" s="275">
        <v>999999</v>
      </c>
      <c r="GG122" s="275">
        <v>999999</v>
      </c>
      <c r="GH122" s="275">
        <v>999999</v>
      </c>
      <c r="GI122" s="275">
        <v>999999</v>
      </c>
      <c r="GJ122" s="275">
        <v>999999</v>
      </c>
      <c r="GK122" s="275">
        <v>999999</v>
      </c>
      <c r="GL122" s="275">
        <v>999999</v>
      </c>
      <c r="GM122" s="275">
        <v>999999</v>
      </c>
      <c r="GN122" s="275">
        <v>999999</v>
      </c>
    </row>
    <row r="123" spans="1:196" ht="115" customHeight="1" x14ac:dyDescent="0.15">
      <c r="A123" s="211">
        <v>117</v>
      </c>
      <c r="B123" s="216" t="str" cm="1">
        <f t="array" aca="1" ref="B123" ca="1">IF(ISNUMBER(FIND(","&amp;A123&amp;",",INDIRECT("E"&amp;$B$2))),"yes","no")</f>
        <v>no</v>
      </c>
      <c r="C123" s="205">
        <f t="shared" ca="1" si="205"/>
        <v>999999</v>
      </c>
      <c r="D123" s="204"/>
      <c r="E123" s="206"/>
      <c r="F123" s="207"/>
      <c r="G123" s="208"/>
      <c r="H123" s="209"/>
      <c r="I123" s="210"/>
      <c r="J123" s="211"/>
      <c r="K123" s="212"/>
      <c r="L123" s="213"/>
      <c r="M123" s="213"/>
      <c r="N123" s="214"/>
      <c r="O123" s="223">
        <v>117</v>
      </c>
      <c r="P123" s="227" t="str">
        <f t="shared" si="204"/>
        <v>-</v>
      </c>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c r="DI123" s="139"/>
      <c r="DJ123" s="139"/>
      <c r="DK123" s="139"/>
      <c r="DL123" s="139"/>
      <c r="DM123" s="139"/>
      <c r="DN123" s="139"/>
      <c r="DO123" s="139"/>
      <c r="DP123" s="139"/>
      <c r="DQ123" s="139"/>
      <c r="DR123" s="139"/>
      <c r="DS123" s="139"/>
      <c r="DT123" s="139"/>
      <c r="DU123" s="139"/>
      <c r="DV123" s="139"/>
      <c r="DW123" s="139"/>
      <c r="DX123" s="139"/>
      <c r="DY123" s="139"/>
      <c r="DZ123" s="139"/>
      <c r="EA123" s="139"/>
      <c r="EB123" s="139"/>
      <c r="EC123" s="139" t="str">
        <f>'VRP Model'!DZ123</f>
        <v>-</v>
      </c>
      <c r="ED123" s="275">
        <v>999999</v>
      </c>
      <c r="EE123" s="275">
        <v>999999</v>
      </c>
      <c r="EF123" s="275">
        <v>999999</v>
      </c>
      <c r="EG123" s="275">
        <v>999999</v>
      </c>
      <c r="EH123" s="275">
        <v>999999</v>
      </c>
      <c r="EI123" s="275">
        <v>999999</v>
      </c>
      <c r="EJ123" s="275">
        <v>999999</v>
      </c>
      <c r="EK123" s="275">
        <v>999999</v>
      </c>
      <c r="EL123" s="275">
        <v>999999</v>
      </c>
      <c r="EM123" s="275">
        <v>999999</v>
      </c>
      <c r="EN123" s="275">
        <v>999999</v>
      </c>
      <c r="EO123" s="275">
        <v>999999</v>
      </c>
      <c r="EP123" s="275">
        <v>999999</v>
      </c>
      <c r="EQ123" s="275">
        <v>999999</v>
      </c>
      <c r="ER123" s="275">
        <v>999999</v>
      </c>
      <c r="ES123" s="275">
        <v>999999</v>
      </c>
      <c r="ET123" s="275">
        <v>999999</v>
      </c>
      <c r="EU123" s="275">
        <v>999999</v>
      </c>
      <c r="EV123" s="275">
        <v>999999</v>
      </c>
      <c r="EW123" s="275">
        <v>999999</v>
      </c>
      <c r="EX123" s="275">
        <v>999999</v>
      </c>
      <c r="EY123" s="275">
        <v>999999</v>
      </c>
      <c r="EZ123" s="275">
        <v>999999</v>
      </c>
      <c r="FA123" s="275">
        <v>999999</v>
      </c>
      <c r="FB123" s="275">
        <v>999999</v>
      </c>
      <c r="FC123" s="275">
        <v>999999</v>
      </c>
      <c r="FD123" s="275">
        <v>999999</v>
      </c>
      <c r="FE123" s="275">
        <v>999999</v>
      </c>
      <c r="FF123" s="275">
        <v>999999</v>
      </c>
      <c r="FG123" s="275">
        <v>999999</v>
      </c>
      <c r="FH123" s="275">
        <v>999999</v>
      </c>
      <c r="FI123" s="275">
        <v>999999</v>
      </c>
      <c r="FJ123" s="275">
        <v>999999</v>
      </c>
      <c r="FK123" s="275">
        <v>999999</v>
      </c>
      <c r="FL123" s="275">
        <v>999999</v>
      </c>
      <c r="FM123" s="275">
        <v>999999</v>
      </c>
      <c r="FN123" s="275">
        <v>999999</v>
      </c>
      <c r="FO123" s="275">
        <v>999999</v>
      </c>
      <c r="FP123" s="275">
        <v>999999</v>
      </c>
      <c r="FQ123" s="275">
        <v>999999</v>
      </c>
      <c r="FR123" s="275">
        <v>999999</v>
      </c>
      <c r="FS123" s="275">
        <v>999999</v>
      </c>
      <c r="FT123" s="275">
        <v>999999</v>
      </c>
      <c r="FU123" s="275">
        <v>999999</v>
      </c>
      <c r="FV123" s="275">
        <v>999999</v>
      </c>
      <c r="FW123" s="275">
        <v>999999</v>
      </c>
      <c r="FX123" s="275">
        <v>999999</v>
      </c>
      <c r="FY123" s="275">
        <v>999999</v>
      </c>
      <c r="FZ123" s="275">
        <v>999999</v>
      </c>
      <c r="GA123" s="275">
        <v>999999</v>
      </c>
      <c r="GB123" s="275">
        <v>999999</v>
      </c>
      <c r="GC123" s="275">
        <v>999999</v>
      </c>
      <c r="GD123" s="275">
        <v>999999</v>
      </c>
      <c r="GE123" s="275">
        <v>999999</v>
      </c>
      <c r="GF123" s="275">
        <v>999999</v>
      </c>
      <c r="GG123" s="275">
        <v>999999</v>
      </c>
      <c r="GH123" s="275">
        <v>999999</v>
      </c>
      <c r="GI123" s="275">
        <v>999999</v>
      </c>
      <c r="GJ123" s="275">
        <v>999999</v>
      </c>
      <c r="GK123" s="275">
        <v>999999</v>
      </c>
      <c r="GL123" s="275">
        <v>999999</v>
      </c>
      <c r="GM123" s="275">
        <v>999999</v>
      </c>
      <c r="GN123" s="275">
        <v>999999</v>
      </c>
    </row>
    <row r="124" spans="1:196" ht="124" customHeight="1" x14ac:dyDescent="0.15">
      <c r="A124" s="211">
        <v>118</v>
      </c>
      <c r="B124" s="216" t="str" cm="1">
        <f t="array" aca="1" ref="B124" ca="1">IF(ISNUMBER(FIND(","&amp;A124&amp;",",INDIRECT("E"&amp;$B$2))),"yes","no")</f>
        <v>no</v>
      </c>
      <c r="C124" s="205">
        <f t="shared" ca="1" si="205"/>
        <v>999999</v>
      </c>
      <c r="D124" s="204"/>
      <c r="E124" s="206"/>
      <c r="F124" s="207"/>
      <c r="G124" s="208"/>
      <c r="H124" s="209"/>
      <c r="I124" s="210"/>
      <c r="J124" s="211"/>
      <c r="K124" s="212"/>
      <c r="L124" s="213"/>
      <c r="M124" s="213"/>
      <c r="N124" s="214"/>
      <c r="O124" s="223">
        <v>118</v>
      </c>
      <c r="P124" s="227" t="str">
        <f t="shared" si="204"/>
        <v>-</v>
      </c>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139"/>
      <c r="DZ124" s="139"/>
      <c r="EA124" s="139"/>
      <c r="EB124" s="139"/>
      <c r="EC124" s="139"/>
      <c r="ED124" s="139" t="str">
        <f>'VRP Model'!EA124</f>
        <v>-</v>
      </c>
      <c r="EE124" s="275">
        <v>999999</v>
      </c>
      <c r="EF124" s="275">
        <v>999999</v>
      </c>
      <c r="EG124" s="275">
        <v>999999</v>
      </c>
      <c r="EH124" s="275">
        <v>999999</v>
      </c>
      <c r="EI124" s="275">
        <v>999999</v>
      </c>
      <c r="EJ124" s="275">
        <v>999999</v>
      </c>
      <c r="EK124" s="275">
        <v>999999</v>
      </c>
      <c r="EL124" s="275">
        <v>999999</v>
      </c>
      <c r="EM124" s="275">
        <v>999999</v>
      </c>
      <c r="EN124" s="275">
        <v>999999</v>
      </c>
      <c r="EO124" s="275">
        <v>999999</v>
      </c>
      <c r="EP124" s="275">
        <v>999999</v>
      </c>
      <c r="EQ124" s="275">
        <v>999999</v>
      </c>
      <c r="ER124" s="275">
        <v>999999</v>
      </c>
      <c r="ES124" s="275">
        <v>999999</v>
      </c>
      <c r="ET124" s="275">
        <v>999999</v>
      </c>
      <c r="EU124" s="275">
        <v>999999</v>
      </c>
      <c r="EV124" s="275">
        <v>999999</v>
      </c>
      <c r="EW124" s="275">
        <v>999999</v>
      </c>
      <c r="EX124" s="275">
        <v>999999</v>
      </c>
      <c r="EY124" s="275">
        <v>999999</v>
      </c>
      <c r="EZ124" s="275">
        <v>999999</v>
      </c>
      <c r="FA124" s="275">
        <v>999999</v>
      </c>
      <c r="FB124" s="275">
        <v>999999</v>
      </c>
      <c r="FC124" s="275">
        <v>999999</v>
      </c>
      <c r="FD124" s="275">
        <v>999999</v>
      </c>
      <c r="FE124" s="275">
        <v>999999</v>
      </c>
      <c r="FF124" s="275">
        <v>999999</v>
      </c>
      <c r="FG124" s="275">
        <v>999999</v>
      </c>
      <c r="FH124" s="275">
        <v>999999</v>
      </c>
      <c r="FI124" s="275">
        <v>999999</v>
      </c>
      <c r="FJ124" s="275">
        <v>999999</v>
      </c>
      <c r="FK124" s="275">
        <v>999999</v>
      </c>
      <c r="FL124" s="275">
        <v>999999</v>
      </c>
      <c r="FM124" s="275">
        <v>999999</v>
      </c>
      <c r="FN124" s="275">
        <v>999999</v>
      </c>
      <c r="FO124" s="275">
        <v>999999</v>
      </c>
      <c r="FP124" s="275">
        <v>999999</v>
      </c>
      <c r="FQ124" s="275">
        <v>999999</v>
      </c>
      <c r="FR124" s="275">
        <v>999999</v>
      </c>
      <c r="FS124" s="275">
        <v>999999</v>
      </c>
      <c r="FT124" s="275">
        <v>999999</v>
      </c>
      <c r="FU124" s="275">
        <v>999999</v>
      </c>
      <c r="FV124" s="275">
        <v>999999</v>
      </c>
      <c r="FW124" s="275">
        <v>999999</v>
      </c>
      <c r="FX124" s="275">
        <v>999999</v>
      </c>
      <c r="FY124" s="275">
        <v>999999</v>
      </c>
      <c r="FZ124" s="275">
        <v>999999</v>
      </c>
      <c r="GA124" s="275">
        <v>999999</v>
      </c>
      <c r="GB124" s="275">
        <v>999999</v>
      </c>
      <c r="GC124" s="275">
        <v>999999</v>
      </c>
      <c r="GD124" s="275">
        <v>999999</v>
      </c>
      <c r="GE124" s="275">
        <v>999999</v>
      </c>
      <c r="GF124" s="275">
        <v>999999</v>
      </c>
      <c r="GG124" s="275">
        <v>999999</v>
      </c>
      <c r="GH124" s="275">
        <v>999999</v>
      </c>
      <c r="GI124" s="275">
        <v>999999</v>
      </c>
      <c r="GJ124" s="275">
        <v>999999</v>
      </c>
      <c r="GK124" s="275">
        <v>999999</v>
      </c>
      <c r="GL124" s="275">
        <v>999999</v>
      </c>
      <c r="GM124" s="275">
        <v>999999</v>
      </c>
      <c r="GN124" s="275">
        <v>999999</v>
      </c>
    </row>
    <row r="125" spans="1:196" ht="105" customHeight="1" x14ac:dyDescent="0.15">
      <c r="A125" s="211">
        <v>119</v>
      </c>
      <c r="B125" s="216" t="str" cm="1">
        <f t="array" aca="1" ref="B125" ca="1">IF(ISNUMBER(FIND(","&amp;A125&amp;",",INDIRECT("E"&amp;$B$2))),"yes","no")</f>
        <v>no</v>
      </c>
      <c r="C125" s="205">
        <f t="shared" ca="1" si="205"/>
        <v>999999</v>
      </c>
      <c r="D125" s="204"/>
      <c r="E125" s="206"/>
      <c r="F125" s="207"/>
      <c r="G125" s="208"/>
      <c r="H125" s="209"/>
      <c r="I125" s="210"/>
      <c r="J125" s="211"/>
      <c r="K125" s="212"/>
      <c r="L125" s="213"/>
      <c r="M125" s="213"/>
      <c r="N125" s="214"/>
      <c r="O125" s="223">
        <v>119</v>
      </c>
      <c r="P125" s="227" t="str">
        <f t="shared" si="204"/>
        <v>-</v>
      </c>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39"/>
      <c r="CZ125" s="139"/>
      <c r="DA125" s="139"/>
      <c r="DB125" s="139"/>
      <c r="DC125" s="139"/>
      <c r="DD125" s="139"/>
      <c r="DE125" s="139"/>
      <c r="DF125" s="139"/>
      <c r="DG125" s="139"/>
      <c r="DH125" s="139"/>
      <c r="DI125" s="139"/>
      <c r="DJ125" s="139"/>
      <c r="DK125" s="139"/>
      <c r="DL125" s="139"/>
      <c r="DM125" s="139"/>
      <c r="DN125" s="139"/>
      <c r="DO125" s="139"/>
      <c r="DP125" s="139"/>
      <c r="DQ125" s="139"/>
      <c r="DR125" s="139"/>
      <c r="DS125" s="139"/>
      <c r="DT125" s="139"/>
      <c r="DU125" s="139"/>
      <c r="DV125" s="139"/>
      <c r="DW125" s="139"/>
      <c r="DX125" s="139"/>
      <c r="DY125" s="139"/>
      <c r="DZ125" s="139"/>
      <c r="EA125" s="139"/>
      <c r="EB125" s="139"/>
      <c r="EC125" s="139"/>
      <c r="ED125" s="139"/>
      <c r="EE125" s="139" t="str">
        <f>'VRP Model'!EB125</f>
        <v>-</v>
      </c>
      <c r="EF125" s="275">
        <v>999999</v>
      </c>
      <c r="EG125" s="275">
        <v>999999</v>
      </c>
      <c r="EH125" s="275">
        <v>999999</v>
      </c>
      <c r="EI125" s="275">
        <v>999999</v>
      </c>
      <c r="EJ125" s="275">
        <v>999999</v>
      </c>
      <c r="EK125" s="275">
        <v>999999</v>
      </c>
      <c r="EL125" s="275">
        <v>999999</v>
      </c>
      <c r="EM125" s="275">
        <v>999999</v>
      </c>
      <c r="EN125" s="275">
        <v>999999</v>
      </c>
      <c r="EO125" s="275">
        <v>999999</v>
      </c>
      <c r="EP125" s="275">
        <v>999999</v>
      </c>
      <c r="EQ125" s="275">
        <v>999999</v>
      </c>
      <c r="ER125" s="275">
        <v>999999</v>
      </c>
      <c r="ES125" s="275">
        <v>999999</v>
      </c>
      <c r="ET125" s="275">
        <v>999999</v>
      </c>
      <c r="EU125" s="275">
        <v>999999</v>
      </c>
      <c r="EV125" s="275">
        <v>999999</v>
      </c>
      <c r="EW125" s="275">
        <v>999999</v>
      </c>
      <c r="EX125" s="275">
        <v>999999</v>
      </c>
      <c r="EY125" s="275">
        <v>999999</v>
      </c>
      <c r="EZ125" s="275">
        <v>999999</v>
      </c>
      <c r="FA125" s="275">
        <v>999999</v>
      </c>
      <c r="FB125" s="275">
        <v>999999</v>
      </c>
      <c r="FC125" s="275">
        <v>999999</v>
      </c>
      <c r="FD125" s="275">
        <v>999999</v>
      </c>
      <c r="FE125" s="275">
        <v>999999</v>
      </c>
      <c r="FF125" s="275">
        <v>999999</v>
      </c>
      <c r="FG125" s="275">
        <v>999999</v>
      </c>
      <c r="FH125" s="275">
        <v>999999</v>
      </c>
      <c r="FI125" s="275">
        <v>999999</v>
      </c>
      <c r="FJ125" s="275">
        <v>999999</v>
      </c>
      <c r="FK125" s="275">
        <v>999999</v>
      </c>
      <c r="FL125" s="275">
        <v>999999</v>
      </c>
      <c r="FM125" s="275">
        <v>999999</v>
      </c>
      <c r="FN125" s="275">
        <v>999999</v>
      </c>
      <c r="FO125" s="275">
        <v>999999</v>
      </c>
      <c r="FP125" s="275">
        <v>999999</v>
      </c>
      <c r="FQ125" s="275">
        <v>999999</v>
      </c>
      <c r="FR125" s="275">
        <v>999999</v>
      </c>
      <c r="FS125" s="275">
        <v>999999</v>
      </c>
      <c r="FT125" s="275">
        <v>999999</v>
      </c>
      <c r="FU125" s="275">
        <v>999999</v>
      </c>
      <c r="FV125" s="275">
        <v>999999</v>
      </c>
      <c r="FW125" s="275">
        <v>999999</v>
      </c>
      <c r="FX125" s="275">
        <v>999999</v>
      </c>
      <c r="FY125" s="275">
        <v>999999</v>
      </c>
      <c r="FZ125" s="275">
        <v>999999</v>
      </c>
      <c r="GA125" s="275">
        <v>999999</v>
      </c>
      <c r="GB125" s="275">
        <v>999999</v>
      </c>
      <c r="GC125" s="275">
        <v>999999</v>
      </c>
      <c r="GD125" s="275">
        <v>999999</v>
      </c>
      <c r="GE125" s="275">
        <v>999999</v>
      </c>
      <c r="GF125" s="275">
        <v>999999</v>
      </c>
      <c r="GG125" s="275">
        <v>999999</v>
      </c>
      <c r="GH125" s="275">
        <v>999999</v>
      </c>
      <c r="GI125" s="275">
        <v>999999</v>
      </c>
      <c r="GJ125" s="275">
        <v>999999</v>
      </c>
      <c r="GK125" s="275">
        <v>999999</v>
      </c>
      <c r="GL125" s="275">
        <v>999999</v>
      </c>
      <c r="GM125" s="275">
        <v>999999</v>
      </c>
      <c r="GN125" s="275">
        <v>999999</v>
      </c>
    </row>
    <row r="126" spans="1:196" ht="95" customHeight="1" x14ac:dyDescent="0.15">
      <c r="A126" s="211">
        <v>120</v>
      </c>
      <c r="B126" s="216" t="str" cm="1">
        <f t="array" aca="1" ref="B126" ca="1">IF(ISNUMBER(FIND(","&amp;A126&amp;",",INDIRECT("E"&amp;$B$2))),"yes","no")</f>
        <v>no</v>
      </c>
      <c r="C126" s="205">
        <f t="shared" ca="1" si="205"/>
        <v>999999</v>
      </c>
      <c r="D126" s="204"/>
      <c r="E126" s="206"/>
      <c r="F126" s="207"/>
      <c r="G126" s="208"/>
      <c r="H126" s="209"/>
      <c r="I126" s="210"/>
      <c r="J126" s="211"/>
      <c r="K126" s="212"/>
      <c r="L126" s="213"/>
      <c r="M126" s="213"/>
      <c r="N126" s="214"/>
      <c r="O126" s="223">
        <v>120</v>
      </c>
      <c r="P126" s="227" t="str">
        <f>IF(N125&lt;&gt;N126,"next vehicle leaves depot to site "&amp;MATCH(MIN($Q$3:$GN$3),$Q$3:$GN$3,0)&amp;" at distance "&amp;MIN($Q$3:$GN$3),"-")</f>
        <v>-</v>
      </c>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39"/>
      <c r="EE126" s="139"/>
      <c r="EF126" s="139" t="str">
        <f>'VRP Model'!EC126</f>
        <v>-</v>
      </c>
      <c r="EG126" s="275">
        <v>999999</v>
      </c>
      <c r="EH126" s="275">
        <v>999999</v>
      </c>
      <c r="EI126" s="275">
        <v>999999</v>
      </c>
      <c r="EJ126" s="275">
        <v>999999</v>
      </c>
      <c r="EK126" s="275">
        <v>999999</v>
      </c>
      <c r="EL126" s="275">
        <v>999999</v>
      </c>
      <c r="EM126" s="275">
        <v>999999</v>
      </c>
      <c r="EN126" s="275">
        <v>999999</v>
      </c>
      <c r="EO126" s="275">
        <v>999999</v>
      </c>
      <c r="EP126" s="275">
        <v>999999</v>
      </c>
      <c r="EQ126" s="275">
        <v>999999</v>
      </c>
      <c r="ER126" s="275">
        <v>999999</v>
      </c>
      <c r="ES126" s="275">
        <v>999999</v>
      </c>
      <c r="ET126" s="275">
        <v>999999</v>
      </c>
      <c r="EU126" s="275">
        <v>999999</v>
      </c>
      <c r="EV126" s="275">
        <v>999999</v>
      </c>
      <c r="EW126" s="275">
        <v>999999</v>
      </c>
      <c r="EX126" s="275">
        <v>999999</v>
      </c>
      <c r="EY126" s="275">
        <v>999999</v>
      </c>
      <c r="EZ126" s="275">
        <v>999999</v>
      </c>
      <c r="FA126" s="275">
        <v>999999</v>
      </c>
      <c r="FB126" s="275">
        <v>999999</v>
      </c>
      <c r="FC126" s="275">
        <v>999999</v>
      </c>
      <c r="FD126" s="275">
        <v>999999</v>
      </c>
      <c r="FE126" s="275">
        <v>999999</v>
      </c>
      <c r="FF126" s="275">
        <v>999999</v>
      </c>
      <c r="FG126" s="275">
        <v>999999</v>
      </c>
      <c r="FH126" s="275">
        <v>999999</v>
      </c>
      <c r="FI126" s="275">
        <v>999999</v>
      </c>
      <c r="FJ126" s="275">
        <v>999999</v>
      </c>
      <c r="FK126" s="275">
        <v>999999</v>
      </c>
      <c r="FL126" s="275">
        <v>999999</v>
      </c>
      <c r="FM126" s="275">
        <v>999999</v>
      </c>
      <c r="FN126" s="275">
        <v>999999</v>
      </c>
      <c r="FO126" s="275">
        <v>999999</v>
      </c>
      <c r="FP126" s="275">
        <v>999999</v>
      </c>
      <c r="FQ126" s="275">
        <v>999999</v>
      </c>
      <c r="FR126" s="275">
        <v>999999</v>
      </c>
      <c r="FS126" s="275">
        <v>999999</v>
      </c>
      <c r="FT126" s="275">
        <v>999999</v>
      </c>
      <c r="FU126" s="275">
        <v>999999</v>
      </c>
      <c r="FV126" s="275">
        <v>999999</v>
      </c>
      <c r="FW126" s="275">
        <v>999999</v>
      </c>
      <c r="FX126" s="275">
        <v>999999</v>
      </c>
      <c r="FY126" s="275">
        <v>999999</v>
      </c>
      <c r="FZ126" s="275">
        <v>999999</v>
      </c>
      <c r="GA126" s="275">
        <v>999999</v>
      </c>
      <c r="GB126" s="275">
        <v>999999</v>
      </c>
      <c r="GC126" s="275">
        <v>999999</v>
      </c>
      <c r="GD126" s="275">
        <v>999999</v>
      </c>
      <c r="GE126" s="275">
        <v>999999</v>
      </c>
      <c r="GF126" s="275">
        <v>999999</v>
      </c>
      <c r="GG126" s="275">
        <v>999999</v>
      </c>
      <c r="GH126" s="275">
        <v>999999</v>
      </c>
      <c r="GI126" s="275">
        <v>999999</v>
      </c>
      <c r="GJ126" s="275">
        <v>999999</v>
      </c>
      <c r="GK126" s="275">
        <v>999999</v>
      </c>
      <c r="GL126" s="275">
        <v>999999</v>
      </c>
      <c r="GM126" s="275">
        <v>999999</v>
      </c>
      <c r="GN126" s="275">
        <v>999999</v>
      </c>
    </row>
    <row r="127" spans="1:196" ht="105" customHeight="1" x14ac:dyDescent="0.15">
      <c r="A127" s="211">
        <v>121</v>
      </c>
      <c r="B127" s="216" t="str" cm="1">
        <f t="array" aca="1" ref="B127" ca="1">IF(ISNUMBER(FIND(","&amp;A127&amp;",",INDIRECT("E"&amp;$B$2))),"yes","no")</f>
        <v>no</v>
      </c>
      <c r="C127" s="205">
        <f t="shared" ca="1" si="205"/>
        <v>999999</v>
      </c>
      <c r="D127" s="204"/>
      <c r="E127" s="206"/>
      <c r="F127" s="207"/>
      <c r="G127" s="208"/>
      <c r="H127" s="209"/>
      <c r="I127" s="210"/>
      <c r="J127" s="211"/>
      <c r="K127" s="212"/>
      <c r="L127" s="213"/>
      <c r="M127" s="213"/>
      <c r="N127" s="214"/>
      <c r="O127" s="223">
        <v>121</v>
      </c>
      <c r="P127" s="227" t="str">
        <f>IF(N126&lt;&gt;N127,"next vehicle leaves depot to site "&amp;MATCH(MIN($Q$3:$GN$3),$Q$3:$GN$3,0)&amp;" at distance "&amp;MIN($Q$3:$GN$3),"-")</f>
        <v>-</v>
      </c>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DL127" s="139"/>
      <c r="DM127" s="139"/>
      <c r="DN127" s="139"/>
      <c r="DO127" s="139"/>
      <c r="DP127" s="139"/>
      <c r="DQ127" s="139"/>
      <c r="DR127" s="139"/>
      <c r="DS127" s="139"/>
      <c r="DT127" s="139"/>
      <c r="DU127" s="139"/>
      <c r="DV127" s="139"/>
      <c r="DW127" s="139"/>
      <c r="DX127" s="139"/>
      <c r="DY127" s="139"/>
      <c r="DZ127" s="139"/>
      <c r="EA127" s="139"/>
      <c r="EB127" s="139"/>
      <c r="EC127" s="139"/>
      <c r="ED127" s="139"/>
      <c r="EE127" s="139"/>
      <c r="EF127" s="139"/>
      <c r="EG127" s="139" t="str">
        <f>'VRP Model'!ED127</f>
        <v>-</v>
      </c>
      <c r="EH127" s="275">
        <v>999999</v>
      </c>
      <c r="EI127" s="275">
        <v>999999</v>
      </c>
      <c r="EJ127" s="275">
        <v>999999</v>
      </c>
      <c r="EK127" s="275">
        <v>999999</v>
      </c>
      <c r="EL127" s="275">
        <v>999999</v>
      </c>
      <c r="EM127" s="275">
        <v>999999</v>
      </c>
      <c r="EN127" s="275">
        <v>999999</v>
      </c>
      <c r="EO127" s="275">
        <v>999999</v>
      </c>
      <c r="EP127" s="275">
        <v>999999</v>
      </c>
      <c r="EQ127" s="275">
        <v>999999</v>
      </c>
      <c r="ER127" s="275">
        <v>999999</v>
      </c>
      <c r="ES127" s="275">
        <v>999999</v>
      </c>
      <c r="ET127" s="275">
        <v>999999</v>
      </c>
      <c r="EU127" s="275">
        <v>999999</v>
      </c>
      <c r="EV127" s="275">
        <v>999999</v>
      </c>
      <c r="EW127" s="275">
        <v>999999</v>
      </c>
      <c r="EX127" s="275">
        <v>999999</v>
      </c>
      <c r="EY127" s="275">
        <v>999999</v>
      </c>
      <c r="EZ127" s="275">
        <v>999999</v>
      </c>
      <c r="FA127" s="275">
        <v>999999</v>
      </c>
      <c r="FB127" s="275">
        <v>999999</v>
      </c>
      <c r="FC127" s="275">
        <v>999999</v>
      </c>
      <c r="FD127" s="275">
        <v>999999</v>
      </c>
      <c r="FE127" s="275">
        <v>999999</v>
      </c>
      <c r="FF127" s="275">
        <v>999999</v>
      </c>
      <c r="FG127" s="275">
        <v>999999</v>
      </c>
      <c r="FH127" s="275">
        <v>999999</v>
      </c>
      <c r="FI127" s="275">
        <v>999999</v>
      </c>
      <c r="FJ127" s="275">
        <v>999999</v>
      </c>
      <c r="FK127" s="275">
        <v>999999</v>
      </c>
      <c r="FL127" s="275">
        <v>999999</v>
      </c>
      <c r="FM127" s="275">
        <v>999999</v>
      </c>
      <c r="FN127" s="275">
        <v>999999</v>
      </c>
      <c r="FO127" s="275">
        <v>999999</v>
      </c>
      <c r="FP127" s="275">
        <v>999999</v>
      </c>
      <c r="FQ127" s="275">
        <v>999999</v>
      </c>
      <c r="FR127" s="275">
        <v>999999</v>
      </c>
      <c r="FS127" s="275">
        <v>999999</v>
      </c>
      <c r="FT127" s="275">
        <v>999999</v>
      </c>
      <c r="FU127" s="275">
        <v>999999</v>
      </c>
      <c r="FV127" s="275">
        <v>999999</v>
      </c>
      <c r="FW127" s="275">
        <v>999999</v>
      </c>
      <c r="FX127" s="275">
        <v>999999</v>
      </c>
      <c r="FY127" s="275">
        <v>999999</v>
      </c>
      <c r="FZ127" s="275">
        <v>999999</v>
      </c>
      <c r="GA127" s="275">
        <v>999999</v>
      </c>
      <c r="GB127" s="275">
        <v>999999</v>
      </c>
      <c r="GC127" s="275">
        <v>999999</v>
      </c>
      <c r="GD127" s="275">
        <v>999999</v>
      </c>
      <c r="GE127" s="275">
        <v>999999</v>
      </c>
      <c r="GF127" s="275">
        <v>999999</v>
      </c>
      <c r="GG127" s="275">
        <v>999999</v>
      </c>
      <c r="GH127" s="275">
        <v>999999</v>
      </c>
      <c r="GI127" s="275">
        <v>999999</v>
      </c>
      <c r="GJ127" s="275">
        <v>999999</v>
      </c>
      <c r="GK127" s="275">
        <v>999999</v>
      </c>
      <c r="GL127" s="275">
        <v>999999</v>
      </c>
      <c r="GM127" s="275">
        <v>999999</v>
      </c>
      <c r="GN127" s="275">
        <v>999999</v>
      </c>
    </row>
    <row r="128" spans="1:196" ht="116" customHeight="1" x14ac:dyDescent="0.15">
      <c r="A128" s="211">
        <v>122</v>
      </c>
      <c r="B128" s="216" t="str" cm="1">
        <f t="array" aca="1" ref="B128" ca="1">IF(ISNUMBER(FIND(","&amp;A128&amp;",",INDIRECT("E"&amp;$B$2))),"yes","no")</f>
        <v>no</v>
      </c>
      <c r="C128" s="205">
        <f t="shared" ca="1" si="205"/>
        <v>999999</v>
      </c>
      <c r="D128" s="204"/>
      <c r="E128" s="206"/>
      <c r="F128" s="207"/>
      <c r="G128" s="208"/>
      <c r="H128" s="209"/>
      <c r="I128" s="210"/>
      <c r="J128" s="211"/>
      <c r="K128" s="212"/>
      <c r="L128" s="213"/>
      <c r="M128" s="213"/>
      <c r="N128" s="214"/>
      <c r="O128" s="223">
        <v>122</v>
      </c>
      <c r="P128" s="227" t="str">
        <f>IF(N127&lt;&gt;N128,"next vehicle leaves depot to site "&amp;MATCH(MIN($Q$3:$GN$3),$Q$3:$GN$3,0)&amp;" at distance "&amp;MIN($Q$3:$GN$3),"-")</f>
        <v>-</v>
      </c>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DL128" s="139"/>
      <c r="DM128" s="139"/>
      <c r="DN128" s="139"/>
      <c r="DO128" s="139"/>
      <c r="DP128" s="139"/>
      <c r="DQ128" s="139"/>
      <c r="DR128" s="139"/>
      <c r="DS128" s="139"/>
      <c r="DT128" s="139"/>
      <c r="DU128" s="139"/>
      <c r="DV128" s="139"/>
      <c r="DW128" s="139"/>
      <c r="DX128" s="139"/>
      <c r="DY128" s="139"/>
      <c r="DZ128" s="139"/>
      <c r="EA128" s="139"/>
      <c r="EB128" s="139"/>
      <c r="EC128" s="139"/>
      <c r="ED128" s="139"/>
      <c r="EE128" s="139"/>
      <c r="EF128" s="139"/>
      <c r="EG128" s="139"/>
      <c r="EH128" s="139" t="str">
        <f>'VRP Model'!EE128</f>
        <v>-</v>
      </c>
      <c r="EI128" s="275">
        <v>999999</v>
      </c>
      <c r="EJ128" s="275">
        <v>999999</v>
      </c>
      <c r="EK128" s="275">
        <v>999999</v>
      </c>
      <c r="EL128" s="275">
        <v>999999</v>
      </c>
      <c r="EM128" s="275">
        <v>999999</v>
      </c>
      <c r="EN128" s="275">
        <v>999999</v>
      </c>
      <c r="EO128" s="275">
        <v>999999</v>
      </c>
      <c r="EP128" s="275">
        <v>999999</v>
      </c>
      <c r="EQ128" s="275">
        <v>999999</v>
      </c>
      <c r="ER128" s="275">
        <v>999999</v>
      </c>
      <c r="ES128" s="275">
        <v>999999</v>
      </c>
      <c r="ET128" s="275">
        <v>999999</v>
      </c>
      <c r="EU128" s="275">
        <v>999999</v>
      </c>
      <c r="EV128" s="275">
        <v>999999</v>
      </c>
      <c r="EW128" s="275">
        <v>999999</v>
      </c>
      <c r="EX128" s="275">
        <v>999999</v>
      </c>
      <c r="EY128" s="275">
        <v>999999</v>
      </c>
      <c r="EZ128" s="275">
        <v>999999</v>
      </c>
      <c r="FA128" s="275">
        <v>999999</v>
      </c>
      <c r="FB128" s="275">
        <v>999999</v>
      </c>
      <c r="FC128" s="275">
        <v>999999</v>
      </c>
      <c r="FD128" s="275">
        <v>999999</v>
      </c>
      <c r="FE128" s="275">
        <v>999999</v>
      </c>
      <c r="FF128" s="275">
        <v>999999</v>
      </c>
      <c r="FG128" s="275">
        <v>999999</v>
      </c>
      <c r="FH128" s="275">
        <v>999999</v>
      </c>
      <c r="FI128" s="275">
        <v>999999</v>
      </c>
      <c r="FJ128" s="275">
        <v>999999</v>
      </c>
      <c r="FK128" s="275">
        <v>999999</v>
      </c>
      <c r="FL128" s="275">
        <v>999999</v>
      </c>
      <c r="FM128" s="275">
        <v>999999</v>
      </c>
      <c r="FN128" s="275">
        <v>999999</v>
      </c>
      <c r="FO128" s="275">
        <v>999999</v>
      </c>
      <c r="FP128" s="275">
        <v>999999</v>
      </c>
      <c r="FQ128" s="275">
        <v>999999</v>
      </c>
      <c r="FR128" s="275">
        <v>999999</v>
      </c>
      <c r="FS128" s="275">
        <v>999999</v>
      </c>
      <c r="FT128" s="275">
        <v>999999</v>
      </c>
      <c r="FU128" s="275">
        <v>999999</v>
      </c>
      <c r="FV128" s="275">
        <v>999999</v>
      </c>
      <c r="FW128" s="275">
        <v>999999</v>
      </c>
      <c r="FX128" s="275">
        <v>999999</v>
      </c>
      <c r="FY128" s="275">
        <v>999999</v>
      </c>
      <c r="FZ128" s="275">
        <v>999999</v>
      </c>
      <c r="GA128" s="275">
        <v>999999</v>
      </c>
      <c r="GB128" s="275">
        <v>999999</v>
      </c>
      <c r="GC128" s="275">
        <v>999999</v>
      </c>
      <c r="GD128" s="275">
        <v>999999</v>
      </c>
      <c r="GE128" s="275">
        <v>999999</v>
      </c>
      <c r="GF128" s="275">
        <v>999999</v>
      </c>
      <c r="GG128" s="275">
        <v>999999</v>
      </c>
      <c r="GH128" s="275">
        <v>999999</v>
      </c>
      <c r="GI128" s="275">
        <v>999999</v>
      </c>
      <c r="GJ128" s="275">
        <v>999999</v>
      </c>
      <c r="GK128" s="275">
        <v>999999</v>
      </c>
      <c r="GL128" s="275">
        <v>999999</v>
      </c>
      <c r="GM128" s="275">
        <v>999999</v>
      </c>
      <c r="GN128" s="275">
        <v>999999</v>
      </c>
    </row>
    <row r="129" spans="1:196" ht="88" customHeight="1" x14ac:dyDescent="0.15">
      <c r="A129" s="211">
        <v>123</v>
      </c>
      <c r="B129" s="216" t="str" cm="1">
        <f t="array" aca="1" ref="B129" ca="1">IF(ISNUMBER(FIND(","&amp;A129&amp;",",INDIRECT("E"&amp;$B$2))),"yes","no")</f>
        <v>no</v>
      </c>
      <c r="C129" s="205">
        <f t="shared" ca="1" si="205"/>
        <v>999999</v>
      </c>
      <c r="D129" s="204"/>
      <c r="E129" s="206"/>
      <c r="F129" s="207"/>
      <c r="G129" s="208"/>
      <c r="H129" s="209"/>
      <c r="I129" s="210"/>
      <c r="J129" s="211"/>
      <c r="K129" s="212"/>
      <c r="L129" s="213"/>
      <c r="M129" s="213"/>
      <c r="N129" s="214"/>
      <c r="O129" s="223">
        <v>123</v>
      </c>
      <c r="P129" s="227" t="str">
        <f t="shared" ref="P129:P183" si="206">IF(N128&lt;&gt;N129,"next vehicle leaves depot to site "&amp;MATCH(MIN($Q$3:$GN$3),$Q$3:$GN$3,0)&amp;" at distance "&amp;MIN($Q$3:$GN$3),"-")</f>
        <v>-</v>
      </c>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139"/>
      <c r="DZ129" s="139"/>
      <c r="EA129" s="139"/>
      <c r="EB129" s="139"/>
      <c r="EC129" s="139"/>
      <c r="ED129" s="139"/>
      <c r="EE129" s="139"/>
      <c r="EF129" s="139"/>
      <c r="EG129" s="139"/>
      <c r="EH129" s="139"/>
      <c r="EI129" s="139" t="str">
        <f>'VRP Model'!EF129</f>
        <v>-</v>
      </c>
      <c r="EJ129" s="275">
        <v>999999</v>
      </c>
      <c r="EK129" s="275">
        <v>999999</v>
      </c>
      <c r="EL129" s="275">
        <v>999999</v>
      </c>
      <c r="EM129" s="275">
        <v>999999</v>
      </c>
      <c r="EN129" s="275">
        <v>999999</v>
      </c>
      <c r="EO129" s="275">
        <v>999999</v>
      </c>
      <c r="EP129" s="275">
        <v>999999</v>
      </c>
      <c r="EQ129" s="275">
        <v>999999</v>
      </c>
      <c r="ER129" s="275">
        <v>999999</v>
      </c>
      <c r="ES129" s="275">
        <v>999999</v>
      </c>
      <c r="ET129" s="275">
        <v>999999</v>
      </c>
      <c r="EU129" s="275">
        <v>999999</v>
      </c>
      <c r="EV129" s="275">
        <v>999999</v>
      </c>
      <c r="EW129" s="275">
        <v>999999</v>
      </c>
      <c r="EX129" s="275">
        <v>999999</v>
      </c>
      <c r="EY129" s="275">
        <v>999999</v>
      </c>
      <c r="EZ129" s="275">
        <v>999999</v>
      </c>
      <c r="FA129" s="275">
        <v>999999</v>
      </c>
      <c r="FB129" s="275">
        <v>999999</v>
      </c>
      <c r="FC129" s="275">
        <v>999999</v>
      </c>
      <c r="FD129" s="275">
        <v>999999</v>
      </c>
      <c r="FE129" s="275">
        <v>999999</v>
      </c>
      <c r="FF129" s="275">
        <v>999999</v>
      </c>
      <c r="FG129" s="275">
        <v>999999</v>
      </c>
      <c r="FH129" s="275">
        <v>999999</v>
      </c>
      <c r="FI129" s="275">
        <v>999999</v>
      </c>
      <c r="FJ129" s="275">
        <v>999999</v>
      </c>
      <c r="FK129" s="275">
        <v>999999</v>
      </c>
      <c r="FL129" s="275">
        <v>999999</v>
      </c>
      <c r="FM129" s="275">
        <v>999999</v>
      </c>
      <c r="FN129" s="275">
        <v>999999</v>
      </c>
      <c r="FO129" s="275">
        <v>999999</v>
      </c>
      <c r="FP129" s="275">
        <v>999999</v>
      </c>
      <c r="FQ129" s="275">
        <v>999999</v>
      </c>
      <c r="FR129" s="275">
        <v>999999</v>
      </c>
      <c r="FS129" s="275">
        <v>999999</v>
      </c>
      <c r="FT129" s="275">
        <v>999999</v>
      </c>
      <c r="FU129" s="275">
        <v>999999</v>
      </c>
      <c r="FV129" s="275">
        <v>999999</v>
      </c>
      <c r="FW129" s="275">
        <v>999999</v>
      </c>
      <c r="FX129" s="275">
        <v>999999</v>
      </c>
      <c r="FY129" s="275">
        <v>999999</v>
      </c>
      <c r="FZ129" s="275">
        <v>999999</v>
      </c>
      <c r="GA129" s="275">
        <v>999999</v>
      </c>
      <c r="GB129" s="275">
        <v>999999</v>
      </c>
      <c r="GC129" s="275">
        <v>999999</v>
      </c>
      <c r="GD129" s="275">
        <v>999999</v>
      </c>
      <c r="GE129" s="275">
        <v>999999</v>
      </c>
      <c r="GF129" s="275">
        <v>999999</v>
      </c>
      <c r="GG129" s="275">
        <v>999999</v>
      </c>
      <c r="GH129" s="275">
        <v>999999</v>
      </c>
      <c r="GI129" s="275">
        <v>999999</v>
      </c>
      <c r="GJ129" s="275">
        <v>999999</v>
      </c>
      <c r="GK129" s="275">
        <v>999999</v>
      </c>
      <c r="GL129" s="275">
        <v>999999</v>
      </c>
      <c r="GM129" s="275">
        <v>999999</v>
      </c>
      <c r="GN129" s="275">
        <v>999999</v>
      </c>
    </row>
    <row r="130" spans="1:196" ht="96" customHeight="1" x14ac:dyDescent="0.15">
      <c r="A130" s="211">
        <v>124</v>
      </c>
      <c r="B130" s="216" t="str" cm="1">
        <f t="array" aca="1" ref="B130" ca="1">IF(ISNUMBER(FIND(","&amp;A130&amp;",",INDIRECT("E"&amp;$B$2))),"yes","no")</f>
        <v>no</v>
      </c>
      <c r="C130" s="205">
        <f t="shared" ca="1" si="205"/>
        <v>999999</v>
      </c>
      <c r="D130" s="204"/>
      <c r="E130" s="206"/>
      <c r="F130" s="207"/>
      <c r="G130" s="208"/>
      <c r="H130" s="209"/>
      <c r="I130" s="210"/>
      <c r="J130" s="211"/>
      <c r="K130" s="212"/>
      <c r="L130" s="213"/>
      <c r="M130" s="213"/>
      <c r="N130" s="214"/>
      <c r="O130" s="223">
        <v>124</v>
      </c>
      <c r="P130" s="227" t="str">
        <f t="shared" si="206"/>
        <v>-</v>
      </c>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39"/>
      <c r="EA130" s="139"/>
      <c r="EB130" s="139"/>
      <c r="EC130" s="139"/>
      <c r="ED130" s="139"/>
      <c r="EE130" s="139"/>
      <c r="EF130" s="139"/>
      <c r="EG130" s="139"/>
      <c r="EH130" s="139"/>
      <c r="EI130" s="139"/>
      <c r="EJ130" s="139" t="str">
        <f>'VRP Model'!EG130</f>
        <v>-</v>
      </c>
      <c r="EK130" s="275">
        <v>999999</v>
      </c>
      <c r="EL130" s="275">
        <v>999999</v>
      </c>
      <c r="EM130" s="275">
        <v>999999</v>
      </c>
      <c r="EN130" s="275">
        <v>999999</v>
      </c>
      <c r="EO130" s="275">
        <v>999999</v>
      </c>
      <c r="EP130" s="275">
        <v>999999</v>
      </c>
      <c r="EQ130" s="275">
        <v>999999</v>
      </c>
      <c r="ER130" s="275">
        <v>999999</v>
      </c>
      <c r="ES130" s="275">
        <v>999999</v>
      </c>
      <c r="ET130" s="275">
        <v>999999</v>
      </c>
      <c r="EU130" s="275">
        <v>999999</v>
      </c>
      <c r="EV130" s="275">
        <v>999999</v>
      </c>
      <c r="EW130" s="275">
        <v>999999</v>
      </c>
      <c r="EX130" s="275">
        <v>999999</v>
      </c>
      <c r="EY130" s="275">
        <v>999999</v>
      </c>
      <c r="EZ130" s="275">
        <v>999999</v>
      </c>
      <c r="FA130" s="275">
        <v>999999</v>
      </c>
      <c r="FB130" s="275">
        <v>999999</v>
      </c>
      <c r="FC130" s="275">
        <v>999999</v>
      </c>
      <c r="FD130" s="275">
        <v>999999</v>
      </c>
      <c r="FE130" s="275">
        <v>999999</v>
      </c>
      <c r="FF130" s="275">
        <v>999999</v>
      </c>
      <c r="FG130" s="275">
        <v>999999</v>
      </c>
      <c r="FH130" s="275">
        <v>999999</v>
      </c>
      <c r="FI130" s="275">
        <v>999999</v>
      </c>
      <c r="FJ130" s="275">
        <v>999999</v>
      </c>
      <c r="FK130" s="275">
        <v>999999</v>
      </c>
      <c r="FL130" s="275">
        <v>999999</v>
      </c>
      <c r="FM130" s="275">
        <v>999999</v>
      </c>
      <c r="FN130" s="275">
        <v>999999</v>
      </c>
      <c r="FO130" s="275">
        <v>999999</v>
      </c>
      <c r="FP130" s="275">
        <v>999999</v>
      </c>
      <c r="FQ130" s="275">
        <v>999999</v>
      </c>
      <c r="FR130" s="275">
        <v>999999</v>
      </c>
      <c r="FS130" s="275">
        <v>999999</v>
      </c>
      <c r="FT130" s="275">
        <v>999999</v>
      </c>
      <c r="FU130" s="275">
        <v>999999</v>
      </c>
      <c r="FV130" s="275">
        <v>999999</v>
      </c>
      <c r="FW130" s="275">
        <v>999999</v>
      </c>
      <c r="FX130" s="275">
        <v>999999</v>
      </c>
      <c r="FY130" s="275">
        <v>999999</v>
      </c>
      <c r="FZ130" s="275">
        <v>999999</v>
      </c>
      <c r="GA130" s="275">
        <v>999999</v>
      </c>
      <c r="GB130" s="275">
        <v>999999</v>
      </c>
      <c r="GC130" s="275">
        <v>999999</v>
      </c>
      <c r="GD130" s="275">
        <v>999999</v>
      </c>
      <c r="GE130" s="275">
        <v>999999</v>
      </c>
      <c r="GF130" s="275">
        <v>999999</v>
      </c>
      <c r="GG130" s="275">
        <v>999999</v>
      </c>
      <c r="GH130" s="275">
        <v>999999</v>
      </c>
      <c r="GI130" s="275">
        <v>999999</v>
      </c>
      <c r="GJ130" s="275">
        <v>999999</v>
      </c>
      <c r="GK130" s="275">
        <v>999999</v>
      </c>
      <c r="GL130" s="275">
        <v>999999</v>
      </c>
      <c r="GM130" s="275">
        <v>999999</v>
      </c>
      <c r="GN130" s="275">
        <v>999999</v>
      </c>
    </row>
    <row r="131" spans="1:196" ht="128" customHeight="1" x14ac:dyDescent="0.15">
      <c r="A131" s="211">
        <v>125</v>
      </c>
      <c r="B131" s="216" t="str" cm="1">
        <f t="array" aca="1" ref="B131" ca="1">IF(ISNUMBER(FIND(","&amp;A131&amp;",",INDIRECT("E"&amp;$B$2))),"yes","no")</f>
        <v>no</v>
      </c>
      <c r="C131" s="205">
        <f t="shared" ca="1" si="205"/>
        <v>999999</v>
      </c>
      <c r="D131" s="204"/>
      <c r="E131" s="206"/>
      <c r="F131" s="207"/>
      <c r="G131" s="208"/>
      <c r="H131" s="209"/>
      <c r="I131" s="210"/>
      <c r="J131" s="211"/>
      <c r="K131" s="212"/>
      <c r="L131" s="213"/>
      <c r="M131" s="213"/>
      <c r="N131" s="214"/>
      <c r="O131" s="223">
        <v>125</v>
      </c>
      <c r="P131" s="227" t="str">
        <f t="shared" si="206"/>
        <v>-</v>
      </c>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39"/>
      <c r="DQ131" s="139"/>
      <c r="DR131" s="139"/>
      <c r="DS131" s="139"/>
      <c r="DT131" s="139"/>
      <c r="DU131" s="139"/>
      <c r="DV131" s="139"/>
      <c r="DW131" s="139"/>
      <c r="DX131" s="139"/>
      <c r="DY131" s="139"/>
      <c r="DZ131" s="139"/>
      <c r="EA131" s="139"/>
      <c r="EB131" s="139"/>
      <c r="EC131" s="139"/>
      <c r="ED131" s="139"/>
      <c r="EE131" s="139"/>
      <c r="EF131" s="139"/>
      <c r="EG131" s="139"/>
      <c r="EH131" s="139"/>
      <c r="EI131" s="139"/>
      <c r="EJ131" s="139"/>
      <c r="EK131" s="139" t="str">
        <f>'VRP Model'!EH131</f>
        <v>-</v>
      </c>
      <c r="EL131" s="275">
        <v>999999</v>
      </c>
      <c r="EM131" s="275">
        <v>999999</v>
      </c>
      <c r="EN131" s="275">
        <v>999999</v>
      </c>
      <c r="EO131" s="275">
        <v>999999</v>
      </c>
      <c r="EP131" s="275">
        <v>999999</v>
      </c>
      <c r="EQ131" s="275">
        <v>999999</v>
      </c>
      <c r="ER131" s="275">
        <v>999999</v>
      </c>
      <c r="ES131" s="275">
        <v>999999</v>
      </c>
      <c r="ET131" s="275">
        <v>999999</v>
      </c>
      <c r="EU131" s="275">
        <v>999999</v>
      </c>
      <c r="EV131" s="275">
        <v>999999</v>
      </c>
      <c r="EW131" s="275">
        <v>999999</v>
      </c>
      <c r="EX131" s="275">
        <v>999999</v>
      </c>
      <c r="EY131" s="275">
        <v>999999</v>
      </c>
      <c r="EZ131" s="275">
        <v>999999</v>
      </c>
      <c r="FA131" s="275">
        <v>999999</v>
      </c>
      <c r="FB131" s="275">
        <v>999999</v>
      </c>
      <c r="FC131" s="275">
        <v>999999</v>
      </c>
      <c r="FD131" s="275">
        <v>999999</v>
      </c>
      <c r="FE131" s="275">
        <v>999999</v>
      </c>
      <c r="FF131" s="275">
        <v>999999</v>
      </c>
      <c r="FG131" s="275">
        <v>999999</v>
      </c>
      <c r="FH131" s="275">
        <v>999999</v>
      </c>
      <c r="FI131" s="275">
        <v>999999</v>
      </c>
      <c r="FJ131" s="275">
        <v>999999</v>
      </c>
      <c r="FK131" s="275">
        <v>999999</v>
      </c>
      <c r="FL131" s="275">
        <v>999999</v>
      </c>
      <c r="FM131" s="275">
        <v>999999</v>
      </c>
      <c r="FN131" s="275">
        <v>999999</v>
      </c>
      <c r="FO131" s="275">
        <v>999999</v>
      </c>
      <c r="FP131" s="275">
        <v>999999</v>
      </c>
      <c r="FQ131" s="275">
        <v>999999</v>
      </c>
      <c r="FR131" s="275">
        <v>999999</v>
      </c>
      <c r="FS131" s="275">
        <v>999999</v>
      </c>
      <c r="FT131" s="275">
        <v>999999</v>
      </c>
      <c r="FU131" s="275">
        <v>999999</v>
      </c>
      <c r="FV131" s="275">
        <v>999999</v>
      </c>
      <c r="FW131" s="275">
        <v>999999</v>
      </c>
      <c r="FX131" s="275">
        <v>999999</v>
      </c>
      <c r="FY131" s="275">
        <v>999999</v>
      </c>
      <c r="FZ131" s="275">
        <v>999999</v>
      </c>
      <c r="GA131" s="275">
        <v>999999</v>
      </c>
      <c r="GB131" s="275">
        <v>999999</v>
      </c>
      <c r="GC131" s="275">
        <v>999999</v>
      </c>
      <c r="GD131" s="275">
        <v>999999</v>
      </c>
      <c r="GE131" s="275">
        <v>999999</v>
      </c>
      <c r="GF131" s="275">
        <v>999999</v>
      </c>
      <c r="GG131" s="275">
        <v>999999</v>
      </c>
      <c r="GH131" s="275">
        <v>999999</v>
      </c>
      <c r="GI131" s="275">
        <v>999999</v>
      </c>
      <c r="GJ131" s="275">
        <v>999999</v>
      </c>
      <c r="GK131" s="275">
        <v>999999</v>
      </c>
      <c r="GL131" s="275">
        <v>999999</v>
      </c>
      <c r="GM131" s="275">
        <v>999999</v>
      </c>
      <c r="GN131" s="275">
        <v>999999</v>
      </c>
    </row>
    <row r="132" spans="1:196" ht="93" customHeight="1" x14ac:dyDescent="0.15">
      <c r="A132" s="211">
        <v>126</v>
      </c>
      <c r="B132" s="216" t="str" cm="1">
        <f t="array" aca="1" ref="B132" ca="1">IF(ISNUMBER(FIND(","&amp;A132&amp;",",INDIRECT("E"&amp;$B$2))),"yes","no")</f>
        <v>no</v>
      </c>
      <c r="C132" s="205">
        <f t="shared" ca="1" si="205"/>
        <v>999999</v>
      </c>
      <c r="D132" s="204"/>
      <c r="E132" s="206"/>
      <c r="F132" s="207"/>
      <c r="G132" s="208"/>
      <c r="H132" s="209"/>
      <c r="I132" s="210"/>
      <c r="J132" s="211"/>
      <c r="K132" s="212"/>
      <c r="L132" s="213"/>
      <c r="M132" s="213"/>
      <c r="N132" s="214"/>
      <c r="O132" s="223">
        <v>126</v>
      </c>
      <c r="P132" s="227" t="str">
        <f t="shared" si="206"/>
        <v>-</v>
      </c>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c r="DO132" s="139"/>
      <c r="DP132" s="139"/>
      <c r="DQ132" s="139"/>
      <c r="DR132" s="139"/>
      <c r="DS132" s="139"/>
      <c r="DT132" s="139"/>
      <c r="DU132" s="139"/>
      <c r="DV132" s="139"/>
      <c r="DW132" s="139"/>
      <c r="DX132" s="139"/>
      <c r="DY132" s="139"/>
      <c r="DZ132" s="139"/>
      <c r="EA132" s="139"/>
      <c r="EB132" s="139"/>
      <c r="EC132" s="139"/>
      <c r="ED132" s="139"/>
      <c r="EE132" s="139"/>
      <c r="EF132" s="139"/>
      <c r="EG132" s="139"/>
      <c r="EH132" s="139"/>
      <c r="EI132" s="139"/>
      <c r="EJ132" s="139"/>
      <c r="EK132" s="139"/>
      <c r="EL132" s="139" t="str">
        <f>'VRP Model'!EI132</f>
        <v>-</v>
      </c>
      <c r="EM132" s="275">
        <v>999999</v>
      </c>
      <c r="EN132" s="275">
        <v>999999</v>
      </c>
      <c r="EO132" s="275">
        <v>999999</v>
      </c>
      <c r="EP132" s="275">
        <v>999999</v>
      </c>
      <c r="EQ132" s="275">
        <v>999999</v>
      </c>
      <c r="ER132" s="275">
        <v>999999</v>
      </c>
      <c r="ES132" s="275">
        <v>999999</v>
      </c>
      <c r="ET132" s="275">
        <v>999999</v>
      </c>
      <c r="EU132" s="275">
        <v>999999</v>
      </c>
      <c r="EV132" s="275">
        <v>999999</v>
      </c>
      <c r="EW132" s="275">
        <v>999999</v>
      </c>
      <c r="EX132" s="275">
        <v>999999</v>
      </c>
      <c r="EY132" s="275">
        <v>999999</v>
      </c>
      <c r="EZ132" s="275">
        <v>999999</v>
      </c>
      <c r="FA132" s="275">
        <v>999999</v>
      </c>
      <c r="FB132" s="275">
        <v>999999</v>
      </c>
      <c r="FC132" s="275">
        <v>999999</v>
      </c>
      <c r="FD132" s="275">
        <v>999999</v>
      </c>
      <c r="FE132" s="275">
        <v>999999</v>
      </c>
      <c r="FF132" s="275">
        <v>999999</v>
      </c>
      <c r="FG132" s="275">
        <v>999999</v>
      </c>
      <c r="FH132" s="275">
        <v>999999</v>
      </c>
      <c r="FI132" s="275">
        <v>999999</v>
      </c>
      <c r="FJ132" s="275">
        <v>999999</v>
      </c>
      <c r="FK132" s="275">
        <v>999999</v>
      </c>
      <c r="FL132" s="275">
        <v>999999</v>
      </c>
      <c r="FM132" s="275">
        <v>999999</v>
      </c>
      <c r="FN132" s="275">
        <v>999999</v>
      </c>
      <c r="FO132" s="275">
        <v>999999</v>
      </c>
      <c r="FP132" s="275">
        <v>999999</v>
      </c>
      <c r="FQ132" s="275">
        <v>999999</v>
      </c>
      <c r="FR132" s="275">
        <v>999999</v>
      </c>
      <c r="FS132" s="275">
        <v>999999</v>
      </c>
      <c r="FT132" s="275">
        <v>999999</v>
      </c>
      <c r="FU132" s="275">
        <v>999999</v>
      </c>
      <c r="FV132" s="275">
        <v>999999</v>
      </c>
      <c r="FW132" s="275">
        <v>999999</v>
      </c>
      <c r="FX132" s="275">
        <v>999999</v>
      </c>
      <c r="FY132" s="275">
        <v>999999</v>
      </c>
      <c r="FZ132" s="275">
        <v>999999</v>
      </c>
      <c r="GA132" s="275">
        <v>999999</v>
      </c>
      <c r="GB132" s="275">
        <v>999999</v>
      </c>
      <c r="GC132" s="275">
        <v>999999</v>
      </c>
      <c r="GD132" s="275">
        <v>999999</v>
      </c>
      <c r="GE132" s="275">
        <v>999999</v>
      </c>
      <c r="GF132" s="275">
        <v>999999</v>
      </c>
      <c r="GG132" s="275">
        <v>999999</v>
      </c>
      <c r="GH132" s="275">
        <v>999999</v>
      </c>
      <c r="GI132" s="275">
        <v>999999</v>
      </c>
      <c r="GJ132" s="275">
        <v>999999</v>
      </c>
      <c r="GK132" s="275">
        <v>999999</v>
      </c>
      <c r="GL132" s="275">
        <v>999999</v>
      </c>
      <c r="GM132" s="275">
        <v>999999</v>
      </c>
      <c r="GN132" s="275">
        <v>999999</v>
      </c>
    </row>
    <row r="133" spans="1:196" ht="104" customHeight="1" x14ac:dyDescent="0.15">
      <c r="A133" s="211">
        <v>127</v>
      </c>
      <c r="B133" s="216" t="str" cm="1">
        <f t="array" aca="1" ref="B133" ca="1">IF(ISNUMBER(FIND(","&amp;A133&amp;",",INDIRECT("E"&amp;$B$2))),"yes","no")</f>
        <v>no</v>
      </c>
      <c r="C133" s="205">
        <f t="shared" ca="1" si="205"/>
        <v>999999</v>
      </c>
      <c r="D133" s="204"/>
      <c r="E133" s="206"/>
      <c r="F133" s="207"/>
      <c r="G133" s="208"/>
      <c r="H133" s="209"/>
      <c r="I133" s="210"/>
      <c r="J133" s="211"/>
      <c r="K133" s="212"/>
      <c r="L133" s="213"/>
      <c r="M133" s="213"/>
      <c r="N133" s="214"/>
      <c r="O133" s="223">
        <v>127</v>
      </c>
      <c r="P133" s="227" t="str">
        <f t="shared" si="206"/>
        <v>-</v>
      </c>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c r="DS133" s="139"/>
      <c r="DT133" s="139"/>
      <c r="DU133" s="139"/>
      <c r="DV133" s="139"/>
      <c r="DW133" s="139"/>
      <c r="DX133" s="139"/>
      <c r="DY133" s="139"/>
      <c r="DZ133" s="139"/>
      <c r="EA133" s="139"/>
      <c r="EB133" s="139"/>
      <c r="EC133" s="139"/>
      <c r="ED133" s="139"/>
      <c r="EE133" s="139"/>
      <c r="EF133" s="139"/>
      <c r="EG133" s="139"/>
      <c r="EH133" s="139"/>
      <c r="EI133" s="139"/>
      <c r="EJ133" s="139"/>
      <c r="EK133" s="139"/>
      <c r="EL133" s="139"/>
      <c r="EM133" s="139" t="str">
        <f>'VRP Model'!EJ133</f>
        <v>-</v>
      </c>
      <c r="EN133" s="275">
        <v>999999</v>
      </c>
      <c r="EO133" s="275">
        <v>999999</v>
      </c>
      <c r="EP133" s="275">
        <v>999999</v>
      </c>
      <c r="EQ133" s="275">
        <v>999999</v>
      </c>
      <c r="ER133" s="275">
        <v>999999</v>
      </c>
      <c r="ES133" s="275">
        <v>999999</v>
      </c>
      <c r="ET133" s="275">
        <v>999999</v>
      </c>
      <c r="EU133" s="275">
        <v>999999</v>
      </c>
      <c r="EV133" s="275">
        <v>999999</v>
      </c>
      <c r="EW133" s="275">
        <v>999999</v>
      </c>
      <c r="EX133" s="275">
        <v>999999</v>
      </c>
      <c r="EY133" s="275">
        <v>999999</v>
      </c>
      <c r="EZ133" s="275">
        <v>999999</v>
      </c>
      <c r="FA133" s="275">
        <v>999999</v>
      </c>
      <c r="FB133" s="275">
        <v>999999</v>
      </c>
      <c r="FC133" s="275">
        <v>999999</v>
      </c>
      <c r="FD133" s="275">
        <v>999999</v>
      </c>
      <c r="FE133" s="275">
        <v>999999</v>
      </c>
      <c r="FF133" s="275">
        <v>999999</v>
      </c>
      <c r="FG133" s="275">
        <v>999999</v>
      </c>
      <c r="FH133" s="275">
        <v>999999</v>
      </c>
      <c r="FI133" s="275">
        <v>999999</v>
      </c>
      <c r="FJ133" s="275">
        <v>999999</v>
      </c>
      <c r="FK133" s="275">
        <v>999999</v>
      </c>
      <c r="FL133" s="275">
        <v>999999</v>
      </c>
      <c r="FM133" s="275">
        <v>999999</v>
      </c>
      <c r="FN133" s="275">
        <v>999999</v>
      </c>
      <c r="FO133" s="275">
        <v>999999</v>
      </c>
      <c r="FP133" s="275">
        <v>999999</v>
      </c>
      <c r="FQ133" s="275">
        <v>999999</v>
      </c>
      <c r="FR133" s="275">
        <v>999999</v>
      </c>
      <c r="FS133" s="275">
        <v>999999</v>
      </c>
      <c r="FT133" s="275">
        <v>999999</v>
      </c>
      <c r="FU133" s="275">
        <v>999999</v>
      </c>
      <c r="FV133" s="275">
        <v>999999</v>
      </c>
      <c r="FW133" s="275">
        <v>999999</v>
      </c>
      <c r="FX133" s="275">
        <v>999999</v>
      </c>
      <c r="FY133" s="275">
        <v>999999</v>
      </c>
      <c r="FZ133" s="275">
        <v>999999</v>
      </c>
      <c r="GA133" s="275">
        <v>999999</v>
      </c>
      <c r="GB133" s="275">
        <v>999999</v>
      </c>
      <c r="GC133" s="275">
        <v>999999</v>
      </c>
      <c r="GD133" s="275">
        <v>999999</v>
      </c>
      <c r="GE133" s="275">
        <v>999999</v>
      </c>
      <c r="GF133" s="275">
        <v>999999</v>
      </c>
      <c r="GG133" s="275">
        <v>999999</v>
      </c>
      <c r="GH133" s="275">
        <v>999999</v>
      </c>
      <c r="GI133" s="275">
        <v>999999</v>
      </c>
      <c r="GJ133" s="275">
        <v>999999</v>
      </c>
      <c r="GK133" s="275">
        <v>999999</v>
      </c>
      <c r="GL133" s="275">
        <v>999999</v>
      </c>
      <c r="GM133" s="275">
        <v>999999</v>
      </c>
      <c r="GN133" s="275">
        <v>999999</v>
      </c>
    </row>
    <row r="134" spans="1:196" ht="111" customHeight="1" x14ac:dyDescent="0.15">
      <c r="A134" s="211">
        <v>128</v>
      </c>
      <c r="B134" s="216" t="str" cm="1">
        <f t="array" aca="1" ref="B134" ca="1">IF(ISNUMBER(FIND(","&amp;A134&amp;",",INDIRECT("E"&amp;$B$2))),"yes","no")</f>
        <v>no</v>
      </c>
      <c r="C134" s="205">
        <f t="shared" ca="1" si="205"/>
        <v>999999</v>
      </c>
      <c r="D134" s="204"/>
      <c r="E134" s="206"/>
      <c r="F134" s="207"/>
      <c r="G134" s="208"/>
      <c r="H134" s="209"/>
      <c r="I134" s="210"/>
      <c r="J134" s="211"/>
      <c r="K134" s="212"/>
      <c r="L134" s="213"/>
      <c r="M134" s="213"/>
      <c r="N134" s="214"/>
      <c r="O134" s="223">
        <v>128</v>
      </c>
      <c r="P134" s="227" t="str">
        <f t="shared" si="206"/>
        <v>-</v>
      </c>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39"/>
      <c r="EA134" s="139"/>
      <c r="EB134" s="139"/>
      <c r="EC134" s="139"/>
      <c r="ED134" s="139"/>
      <c r="EE134" s="139"/>
      <c r="EF134" s="139"/>
      <c r="EG134" s="139"/>
      <c r="EH134" s="139"/>
      <c r="EI134" s="139"/>
      <c r="EJ134" s="139"/>
      <c r="EK134" s="139"/>
      <c r="EL134" s="139"/>
      <c r="EM134" s="139"/>
      <c r="EN134" s="139" t="str">
        <f>'VRP Model'!EK134</f>
        <v>-</v>
      </c>
      <c r="EO134" s="275">
        <v>999999</v>
      </c>
      <c r="EP134" s="275">
        <v>999999</v>
      </c>
      <c r="EQ134" s="275">
        <v>999999</v>
      </c>
      <c r="ER134" s="275">
        <v>999999</v>
      </c>
      <c r="ES134" s="275">
        <v>999999</v>
      </c>
      <c r="ET134" s="275">
        <v>999999</v>
      </c>
      <c r="EU134" s="275">
        <v>999999</v>
      </c>
      <c r="EV134" s="275">
        <v>999999</v>
      </c>
      <c r="EW134" s="275">
        <v>999999</v>
      </c>
      <c r="EX134" s="275">
        <v>999999</v>
      </c>
      <c r="EY134" s="275">
        <v>999999</v>
      </c>
      <c r="EZ134" s="275">
        <v>999999</v>
      </c>
      <c r="FA134" s="275">
        <v>999999</v>
      </c>
      <c r="FB134" s="275">
        <v>999999</v>
      </c>
      <c r="FC134" s="275">
        <v>999999</v>
      </c>
      <c r="FD134" s="275">
        <v>999999</v>
      </c>
      <c r="FE134" s="275">
        <v>999999</v>
      </c>
      <c r="FF134" s="275">
        <v>999999</v>
      </c>
      <c r="FG134" s="275">
        <v>999999</v>
      </c>
      <c r="FH134" s="275">
        <v>999999</v>
      </c>
      <c r="FI134" s="275">
        <v>999999</v>
      </c>
      <c r="FJ134" s="275">
        <v>999999</v>
      </c>
      <c r="FK134" s="275">
        <v>999999</v>
      </c>
      <c r="FL134" s="275">
        <v>999999</v>
      </c>
      <c r="FM134" s="275">
        <v>999999</v>
      </c>
      <c r="FN134" s="275">
        <v>999999</v>
      </c>
      <c r="FO134" s="275">
        <v>999999</v>
      </c>
      <c r="FP134" s="275">
        <v>999999</v>
      </c>
      <c r="FQ134" s="275">
        <v>999999</v>
      </c>
      <c r="FR134" s="275">
        <v>999999</v>
      </c>
      <c r="FS134" s="275">
        <v>999999</v>
      </c>
      <c r="FT134" s="275">
        <v>999999</v>
      </c>
      <c r="FU134" s="275">
        <v>999999</v>
      </c>
      <c r="FV134" s="275">
        <v>999999</v>
      </c>
      <c r="FW134" s="275">
        <v>999999</v>
      </c>
      <c r="FX134" s="275">
        <v>999999</v>
      </c>
      <c r="FY134" s="275">
        <v>999999</v>
      </c>
      <c r="FZ134" s="275">
        <v>999999</v>
      </c>
      <c r="GA134" s="275">
        <v>999999</v>
      </c>
      <c r="GB134" s="275">
        <v>999999</v>
      </c>
      <c r="GC134" s="275">
        <v>999999</v>
      </c>
      <c r="GD134" s="275">
        <v>999999</v>
      </c>
      <c r="GE134" s="275">
        <v>999999</v>
      </c>
      <c r="GF134" s="275">
        <v>999999</v>
      </c>
      <c r="GG134" s="275">
        <v>999999</v>
      </c>
      <c r="GH134" s="275">
        <v>999999</v>
      </c>
      <c r="GI134" s="275">
        <v>999999</v>
      </c>
      <c r="GJ134" s="275">
        <v>999999</v>
      </c>
      <c r="GK134" s="275">
        <v>999999</v>
      </c>
      <c r="GL134" s="275">
        <v>999999</v>
      </c>
      <c r="GM134" s="275">
        <v>999999</v>
      </c>
      <c r="GN134" s="275">
        <v>999999</v>
      </c>
    </row>
    <row r="135" spans="1:196" ht="101" customHeight="1" x14ac:dyDescent="0.15">
      <c r="A135" s="211">
        <v>129</v>
      </c>
      <c r="B135" s="216" t="str" cm="1">
        <f t="array" aca="1" ref="B135" ca="1">IF(ISNUMBER(FIND(","&amp;A135&amp;",",INDIRECT("E"&amp;$B$2))),"yes","no")</f>
        <v>no</v>
      </c>
      <c r="C135" s="205">
        <f t="shared" ca="1" si="205"/>
        <v>999999</v>
      </c>
      <c r="D135" s="204"/>
      <c r="E135" s="206"/>
      <c r="F135" s="207"/>
      <c r="G135" s="208"/>
      <c r="H135" s="209"/>
      <c r="I135" s="210"/>
      <c r="J135" s="211"/>
      <c r="K135" s="212"/>
      <c r="L135" s="213"/>
      <c r="M135" s="213"/>
      <c r="N135" s="214"/>
      <c r="O135" s="223">
        <v>129</v>
      </c>
      <c r="P135" s="227" t="str">
        <f t="shared" si="206"/>
        <v>-</v>
      </c>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c r="DS135" s="139"/>
      <c r="DT135" s="139"/>
      <c r="DU135" s="139"/>
      <c r="DV135" s="139"/>
      <c r="DW135" s="139"/>
      <c r="DX135" s="139"/>
      <c r="DY135" s="139"/>
      <c r="DZ135" s="139"/>
      <c r="EA135" s="139"/>
      <c r="EB135" s="139"/>
      <c r="EC135" s="139"/>
      <c r="ED135" s="139"/>
      <c r="EE135" s="139"/>
      <c r="EF135" s="139"/>
      <c r="EG135" s="139"/>
      <c r="EH135" s="139"/>
      <c r="EI135" s="139"/>
      <c r="EJ135" s="139"/>
      <c r="EK135" s="139"/>
      <c r="EL135" s="139"/>
      <c r="EM135" s="139"/>
      <c r="EN135" s="139"/>
      <c r="EO135" s="139" t="str">
        <f>'VRP Model'!EL135</f>
        <v>-</v>
      </c>
      <c r="EP135" s="275">
        <v>999999</v>
      </c>
      <c r="EQ135" s="275">
        <v>999999</v>
      </c>
      <c r="ER135" s="275">
        <v>999999</v>
      </c>
      <c r="ES135" s="275">
        <v>999999</v>
      </c>
      <c r="ET135" s="275">
        <v>999999</v>
      </c>
      <c r="EU135" s="275">
        <v>999999</v>
      </c>
      <c r="EV135" s="275">
        <v>999999</v>
      </c>
      <c r="EW135" s="275">
        <v>999999</v>
      </c>
      <c r="EX135" s="275">
        <v>999999</v>
      </c>
      <c r="EY135" s="275">
        <v>999999</v>
      </c>
      <c r="EZ135" s="275">
        <v>999999</v>
      </c>
      <c r="FA135" s="275">
        <v>999999</v>
      </c>
      <c r="FB135" s="275">
        <v>999999</v>
      </c>
      <c r="FC135" s="275">
        <v>999999</v>
      </c>
      <c r="FD135" s="275">
        <v>999999</v>
      </c>
      <c r="FE135" s="275">
        <v>999999</v>
      </c>
      <c r="FF135" s="275">
        <v>999999</v>
      </c>
      <c r="FG135" s="275">
        <v>999999</v>
      </c>
      <c r="FH135" s="275">
        <v>999999</v>
      </c>
      <c r="FI135" s="275">
        <v>999999</v>
      </c>
      <c r="FJ135" s="275">
        <v>999999</v>
      </c>
      <c r="FK135" s="275">
        <v>999999</v>
      </c>
      <c r="FL135" s="275">
        <v>999999</v>
      </c>
      <c r="FM135" s="275">
        <v>999999</v>
      </c>
      <c r="FN135" s="275">
        <v>999999</v>
      </c>
      <c r="FO135" s="275">
        <v>999999</v>
      </c>
      <c r="FP135" s="275">
        <v>999999</v>
      </c>
      <c r="FQ135" s="275">
        <v>999999</v>
      </c>
      <c r="FR135" s="275">
        <v>999999</v>
      </c>
      <c r="FS135" s="275">
        <v>999999</v>
      </c>
      <c r="FT135" s="275">
        <v>999999</v>
      </c>
      <c r="FU135" s="275">
        <v>999999</v>
      </c>
      <c r="FV135" s="275">
        <v>999999</v>
      </c>
      <c r="FW135" s="275">
        <v>999999</v>
      </c>
      <c r="FX135" s="275">
        <v>999999</v>
      </c>
      <c r="FY135" s="275">
        <v>999999</v>
      </c>
      <c r="FZ135" s="275">
        <v>999999</v>
      </c>
      <c r="GA135" s="275">
        <v>999999</v>
      </c>
      <c r="GB135" s="275">
        <v>999999</v>
      </c>
      <c r="GC135" s="275">
        <v>999999</v>
      </c>
      <c r="GD135" s="275">
        <v>999999</v>
      </c>
      <c r="GE135" s="275">
        <v>999999</v>
      </c>
      <c r="GF135" s="275">
        <v>999999</v>
      </c>
      <c r="GG135" s="275">
        <v>999999</v>
      </c>
      <c r="GH135" s="275">
        <v>999999</v>
      </c>
      <c r="GI135" s="275">
        <v>999999</v>
      </c>
      <c r="GJ135" s="275">
        <v>999999</v>
      </c>
      <c r="GK135" s="275">
        <v>999999</v>
      </c>
      <c r="GL135" s="275">
        <v>999999</v>
      </c>
      <c r="GM135" s="275">
        <v>999999</v>
      </c>
      <c r="GN135" s="275">
        <v>999999</v>
      </c>
    </row>
    <row r="136" spans="1:196" ht="107" customHeight="1" x14ac:dyDescent="0.15">
      <c r="A136" s="211">
        <v>130</v>
      </c>
      <c r="B136" s="216" t="str" cm="1">
        <f t="array" aca="1" ref="B136" ca="1">IF(ISNUMBER(FIND(","&amp;A136&amp;",",INDIRECT("E"&amp;$B$2))),"yes","no")</f>
        <v>no</v>
      </c>
      <c r="C136" s="205">
        <f t="shared" ca="1" si="205"/>
        <v>999999</v>
      </c>
      <c r="D136" s="204"/>
      <c r="E136" s="206"/>
      <c r="F136" s="207"/>
      <c r="G136" s="208"/>
      <c r="H136" s="209"/>
      <c r="I136" s="210"/>
      <c r="J136" s="211"/>
      <c r="K136" s="212"/>
      <c r="L136" s="213"/>
      <c r="M136" s="213"/>
      <c r="N136" s="214"/>
      <c r="O136" s="223">
        <v>130</v>
      </c>
      <c r="P136" s="227" t="str">
        <f t="shared" si="206"/>
        <v>-</v>
      </c>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c r="DS136" s="139"/>
      <c r="DT136" s="139"/>
      <c r="DU136" s="139"/>
      <c r="DV136" s="139"/>
      <c r="DW136" s="139"/>
      <c r="DX136" s="139"/>
      <c r="DY136" s="139"/>
      <c r="DZ136" s="139"/>
      <c r="EA136" s="139"/>
      <c r="EB136" s="139"/>
      <c r="EC136" s="139"/>
      <c r="ED136" s="139"/>
      <c r="EE136" s="139"/>
      <c r="EF136" s="139"/>
      <c r="EG136" s="139"/>
      <c r="EH136" s="139"/>
      <c r="EI136" s="139"/>
      <c r="EJ136" s="139"/>
      <c r="EK136" s="139"/>
      <c r="EL136" s="139"/>
      <c r="EM136" s="139"/>
      <c r="EN136" s="139"/>
      <c r="EO136" s="139"/>
      <c r="EP136" s="139" t="str">
        <f>'VRP Model'!EM136</f>
        <v>-</v>
      </c>
      <c r="EQ136" s="275">
        <v>999999</v>
      </c>
      <c r="ER136" s="275">
        <v>999999</v>
      </c>
      <c r="ES136" s="275">
        <v>999999</v>
      </c>
      <c r="ET136" s="275">
        <v>999999</v>
      </c>
      <c r="EU136" s="275">
        <v>999999</v>
      </c>
      <c r="EV136" s="275">
        <v>999999</v>
      </c>
      <c r="EW136" s="275">
        <v>999999</v>
      </c>
      <c r="EX136" s="275">
        <v>999999</v>
      </c>
      <c r="EY136" s="275">
        <v>999999</v>
      </c>
      <c r="EZ136" s="275">
        <v>999999</v>
      </c>
      <c r="FA136" s="275">
        <v>999999</v>
      </c>
      <c r="FB136" s="275">
        <v>999999</v>
      </c>
      <c r="FC136" s="275">
        <v>999999</v>
      </c>
      <c r="FD136" s="275">
        <v>999999</v>
      </c>
      <c r="FE136" s="275">
        <v>999999</v>
      </c>
      <c r="FF136" s="275">
        <v>999999</v>
      </c>
      <c r="FG136" s="275">
        <v>999999</v>
      </c>
      <c r="FH136" s="275">
        <v>999999</v>
      </c>
      <c r="FI136" s="275">
        <v>999999</v>
      </c>
      <c r="FJ136" s="275">
        <v>999999</v>
      </c>
      <c r="FK136" s="275">
        <v>999999</v>
      </c>
      <c r="FL136" s="275">
        <v>999999</v>
      </c>
      <c r="FM136" s="275">
        <v>999999</v>
      </c>
      <c r="FN136" s="275">
        <v>999999</v>
      </c>
      <c r="FO136" s="275">
        <v>999999</v>
      </c>
      <c r="FP136" s="275">
        <v>999999</v>
      </c>
      <c r="FQ136" s="275">
        <v>999999</v>
      </c>
      <c r="FR136" s="275">
        <v>999999</v>
      </c>
      <c r="FS136" s="275">
        <v>999999</v>
      </c>
      <c r="FT136" s="275">
        <v>999999</v>
      </c>
      <c r="FU136" s="275">
        <v>999999</v>
      </c>
      <c r="FV136" s="275">
        <v>999999</v>
      </c>
      <c r="FW136" s="275">
        <v>999999</v>
      </c>
      <c r="FX136" s="275">
        <v>999999</v>
      </c>
      <c r="FY136" s="275">
        <v>999999</v>
      </c>
      <c r="FZ136" s="275">
        <v>999999</v>
      </c>
      <c r="GA136" s="275">
        <v>999999</v>
      </c>
      <c r="GB136" s="275">
        <v>999999</v>
      </c>
      <c r="GC136" s="275">
        <v>999999</v>
      </c>
      <c r="GD136" s="275">
        <v>999999</v>
      </c>
      <c r="GE136" s="275">
        <v>999999</v>
      </c>
      <c r="GF136" s="275">
        <v>999999</v>
      </c>
      <c r="GG136" s="275">
        <v>999999</v>
      </c>
      <c r="GH136" s="275">
        <v>999999</v>
      </c>
      <c r="GI136" s="275">
        <v>999999</v>
      </c>
      <c r="GJ136" s="275">
        <v>999999</v>
      </c>
      <c r="GK136" s="275">
        <v>999999</v>
      </c>
      <c r="GL136" s="275">
        <v>999999</v>
      </c>
      <c r="GM136" s="275">
        <v>999999</v>
      </c>
      <c r="GN136" s="275">
        <v>999999</v>
      </c>
    </row>
    <row r="137" spans="1:196" ht="71" customHeight="1" x14ac:dyDescent="0.15">
      <c r="A137" s="211">
        <v>131</v>
      </c>
      <c r="B137" s="216" t="str" cm="1">
        <f t="array" aca="1" ref="B137" ca="1">IF(ISNUMBER(FIND(","&amp;A137&amp;",",INDIRECT("E"&amp;$B$2))),"yes","no")</f>
        <v>no</v>
      </c>
      <c r="C137" s="205">
        <f t="shared" ca="1" si="205"/>
        <v>999999</v>
      </c>
      <c r="D137" s="204"/>
      <c r="E137" s="206"/>
      <c r="F137" s="207"/>
      <c r="G137" s="208"/>
      <c r="H137" s="209"/>
      <c r="I137" s="210"/>
      <c r="J137" s="211"/>
      <c r="K137" s="212"/>
      <c r="L137" s="213"/>
      <c r="M137" s="213"/>
      <c r="N137" s="214"/>
      <c r="O137" s="223">
        <v>131</v>
      </c>
      <c r="P137" s="227" t="str">
        <f t="shared" si="206"/>
        <v>-</v>
      </c>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DL137" s="139"/>
      <c r="DM137" s="139"/>
      <c r="DN137" s="139"/>
      <c r="DO137" s="139"/>
      <c r="DP137" s="139"/>
      <c r="DQ137" s="139"/>
      <c r="DR137" s="139"/>
      <c r="DS137" s="139"/>
      <c r="DT137" s="139"/>
      <c r="DU137" s="139"/>
      <c r="DV137" s="139"/>
      <c r="DW137" s="139"/>
      <c r="DX137" s="139"/>
      <c r="DY137" s="139"/>
      <c r="DZ137" s="139"/>
      <c r="EA137" s="139"/>
      <c r="EB137" s="139"/>
      <c r="EC137" s="139"/>
      <c r="ED137" s="139"/>
      <c r="EE137" s="139"/>
      <c r="EF137" s="139"/>
      <c r="EG137" s="139"/>
      <c r="EH137" s="139"/>
      <c r="EI137" s="139"/>
      <c r="EJ137" s="139"/>
      <c r="EK137" s="139"/>
      <c r="EL137" s="139"/>
      <c r="EM137" s="139"/>
      <c r="EN137" s="139"/>
      <c r="EO137" s="139"/>
      <c r="EP137" s="139"/>
      <c r="EQ137" s="139" t="str">
        <f>'VRP Model'!EN137</f>
        <v>-</v>
      </c>
      <c r="ER137" s="275">
        <v>999999</v>
      </c>
      <c r="ES137" s="275">
        <v>999999</v>
      </c>
      <c r="ET137" s="275">
        <v>999999</v>
      </c>
      <c r="EU137" s="275">
        <v>999999</v>
      </c>
      <c r="EV137" s="275">
        <v>999999</v>
      </c>
      <c r="EW137" s="275">
        <v>999999</v>
      </c>
      <c r="EX137" s="275">
        <v>999999</v>
      </c>
      <c r="EY137" s="275">
        <v>999999</v>
      </c>
      <c r="EZ137" s="275">
        <v>999999</v>
      </c>
      <c r="FA137" s="275">
        <v>999999</v>
      </c>
      <c r="FB137" s="275">
        <v>999999</v>
      </c>
      <c r="FC137" s="275">
        <v>999999</v>
      </c>
      <c r="FD137" s="275">
        <v>999999</v>
      </c>
      <c r="FE137" s="275">
        <v>999999</v>
      </c>
      <c r="FF137" s="275">
        <v>999999</v>
      </c>
      <c r="FG137" s="275">
        <v>999999</v>
      </c>
      <c r="FH137" s="275">
        <v>999999</v>
      </c>
      <c r="FI137" s="275">
        <v>999999</v>
      </c>
      <c r="FJ137" s="275">
        <v>999999</v>
      </c>
      <c r="FK137" s="275">
        <v>999999</v>
      </c>
      <c r="FL137" s="275">
        <v>999999</v>
      </c>
      <c r="FM137" s="275">
        <v>999999</v>
      </c>
      <c r="FN137" s="275">
        <v>999999</v>
      </c>
      <c r="FO137" s="275">
        <v>999999</v>
      </c>
      <c r="FP137" s="275">
        <v>999999</v>
      </c>
      <c r="FQ137" s="275">
        <v>999999</v>
      </c>
      <c r="FR137" s="275">
        <v>999999</v>
      </c>
      <c r="FS137" s="275">
        <v>999999</v>
      </c>
      <c r="FT137" s="275">
        <v>999999</v>
      </c>
      <c r="FU137" s="275">
        <v>999999</v>
      </c>
      <c r="FV137" s="275">
        <v>999999</v>
      </c>
      <c r="FW137" s="275">
        <v>999999</v>
      </c>
      <c r="FX137" s="275">
        <v>999999</v>
      </c>
      <c r="FY137" s="275">
        <v>999999</v>
      </c>
      <c r="FZ137" s="275">
        <v>999999</v>
      </c>
      <c r="GA137" s="275">
        <v>999999</v>
      </c>
      <c r="GB137" s="275">
        <v>999999</v>
      </c>
      <c r="GC137" s="275">
        <v>999999</v>
      </c>
      <c r="GD137" s="275">
        <v>999999</v>
      </c>
      <c r="GE137" s="275">
        <v>999999</v>
      </c>
      <c r="GF137" s="275">
        <v>999999</v>
      </c>
      <c r="GG137" s="275">
        <v>999999</v>
      </c>
      <c r="GH137" s="275">
        <v>999999</v>
      </c>
      <c r="GI137" s="275">
        <v>999999</v>
      </c>
      <c r="GJ137" s="275">
        <v>999999</v>
      </c>
      <c r="GK137" s="275">
        <v>999999</v>
      </c>
      <c r="GL137" s="275">
        <v>999999</v>
      </c>
      <c r="GM137" s="275">
        <v>999999</v>
      </c>
      <c r="GN137" s="275">
        <v>999999</v>
      </c>
    </row>
    <row r="138" spans="1:196" ht="79" customHeight="1" x14ac:dyDescent="0.15">
      <c r="A138" s="211">
        <v>132</v>
      </c>
      <c r="B138" s="216" t="str" cm="1">
        <f t="array" aca="1" ref="B138" ca="1">IF(ISNUMBER(FIND(","&amp;A138&amp;",",INDIRECT("E"&amp;$B$2))),"yes","no")</f>
        <v>no</v>
      </c>
      <c r="C138" s="205">
        <f t="shared" ca="1" si="205"/>
        <v>999999</v>
      </c>
      <c r="D138" s="204"/>
      <c r="E138" s="206"/>
      <c r="F138" s="207"/>
      <c r="G138" s="208"/>
      <c r="H138" s="209"/>
      <c r="I138" s="210"/>
      <c r="J138" s="211"/>
      <c r="K138" s="212"/>
      <c r="L138" s="213"/>
      <c r="M138" s="213"/>
      <c r="N138" s="214"/>
      <c r="O138" s="223">
        <v>132</v>
      </c>
      <c r="P138" s="227" t="str">
        <f t="shared" si="206"/>
        <v>-</v>
      </c>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39"/>
      <c r="EA138" s="139"/>
      <c r="EB138" s="139"/>
      <c r="EC138" s="139"/>
      <c r="ED138" s="139"/>
      <c r="EE138" s="139"/>
      <c r="EF138" s="139"/>
      <c r="EG138" s="139"/>
      <c r="EH138" s="139"/>
      <c r="EI138" s="139"/>
      <c r="EJ138" s="139"/>
      <c r="EK138" s="139"/>
      <c r="EL138" s="139"/>
      <c r="EM138" s="139"/>
      <c r="EN138" s="139"/>
      <c r="EO138" s="139"/>
      <c r="EP138" s="139"/>
      <c r="EQ138" s="139"/>
      <c r="ER138" s="139" t="str">
        <f>'VRP Model'!EO138</f>
        <v>-</v>
      </c>
      <c r="ES138" s="275">
        <v>999999</v>
      </c>
      <c r="ET138" s="275">
        <v>999999</v>
      </c>
      <c r="EU138" s="275">
        <v>999999</v>
      </c>
      <c r="EV138" s="275">
        <v>999999</v>
      </c>
      <c r="EW138" s="275">
        <v>999999</v>
      </c>
      <c r="EX138" s="275">
        <v>999999</v>
      </c>
      <c r="EY138" s="275">
        <v>999999</v>
      </c>
      <c r="EZ138" s="275">
        <v>999999</v>
      </c>
      <c r="FA138" s="275">
        <v>999999</v>
      </c>
      <c r="FB138" s="275">
        <v>999999</v>
      </c>
      <c r="FC138" s="275">
        <v>999999</v>
      </c>
      <c r="FD138" s="275">
        <v>999999</v>
      </c>
      <c r="FE138" s="275">
        <v>999999</v>
      </c>
      <c r="FF138" s="275">
        <v>999999</v>
      </c>
      <c r="FG138" s="275">
        <v>999999</v>
      </c>
      <c r="FH138" s="275">
        <v>999999</v>
      </c>
      <c r="FI138" s="275">
        <v>999999</v>
      </c>
      <c r="FJ138" s="275">
        <v>999999</v>
      </c>
      <c r="FK138" s="275">
        <v>999999</v>
      </c>
      <c r="FL138" s="275">
        <v>999999</v>
      </c>
      <c r="FM138" s="275">
        <v>999999</v>
      </c>
      <c r="FN138" s="275">
        <v>999999</v>
      </c>
      <c r="FO138" s="275">
        <v>999999</v>
      </c>
      <c r="FP138" s="275">
        <v>999999</v>
      </c>
      <c r="FQ138" s="275">
        <v>999999</v>
      </c>
      <c r="FR138" s="275">
        <v>999999</v>
      </c>
      <c r="FS138" s="275">
        <v>999999</v>
      </c>
      <c r="FT138" s="275">
        <v>999999</v>
      </c>
      <c r="FU138" s="275">
        <v>999999</v>
      </c>
      <c r="FV138" s="275">
        <v>999999</v>
      </c>
      <c r="FW138" s="275">
        <v>999999</v>
      </c>
      <c r="FX138" s="275">
        <v>999999</v>
      </c>
      <c r="FY138" s="275">
        <v>999999</v>
      </c>
      <c r="FZ138" s="275">
        <v>999999</v>
      </c>
      <c r="GA138" s="275">
        <v>999999</v>
      </c>
      <c r="GB138" s="275">
        <v>999999</v>
      </c>
      <c r="GC138" s="275">
        <v>999999</v>
      </c>
      <c r="GD138" s="275">
        <v>999999</v>
      </c>
      <c r="GE138" s="275">
        <v>999999</v>
      </c>
      <c r="GF138" s="275">
        <v>999999</v>
      </c>
      <c r="GG138" s="275">
        <v>999999</v>
      </c>
      <c r="GH138" s="275">
        <v>999999</v>
      </c>
      <c r="GI138" s="275">
        <v>999999</v>
      </c>
      <c r="GJ138" s="275">
        <v>999999</v>
      </c>
      <c r="GK138" s="275">
        <v>999999</v>
      </c>
      <c r="GL138" s="275">
        <v>999999</v>
      </c>
      <c r="GM138" s="275">
        <v>999999</v>
      </c>
      <c r="GN138" s="275">
        <v>999999</v>
      </c>
    </row>
    <row r="139" spans="1:196" ht="93" customHeight="1" x14ac:dyDescent="0.15">
      <c r="A139" s="211">
        <v>133</v>
      </c>
      <c r="B139" s="216" t="str" cm="1">
        <f t="array" aca="1" ref="B139" ca="1">IF(ISNUMBER(FIND(","&amp;A139&amp;",",INDIRECT("E"&amp;$B$2))),"yes","no")</f>
        <v>no</v>
      </c>
      <c r="C139" s="205">
        <f t="shared" ca="1" si="205"/>
        <v>999999</v>
      </c>
      <c r="D139" s="204"/>
      <c r="E139" s="206"/>
      <c r="F139" s="207"/>
      <c r="G139" s="208"/>
      <c r="H139" s="209"/>
      <c r="I139" s="210"/>
      <c r="J139" s="211"/>
      <c r="K139" s="212"/>
      <c r="L139" s="213"/>
      <c r="M139" s="213"/>
      <c r="N139" s="214"/>
      <c r="O139" s="223">
        <v>133</v>
      </c>
      <c r="P139" s="227" t="str">
        <f t="shared" si="206"/>
        <v>-</v>
      </c>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c r="DS139" s="139"/>
      <c r="DT139" s="139"/>
      <c r="DU139" s="139"/>
      <c r="DV139" s="139"/>
      <c r="DW139" s="139"/>
      <c r="DX139" s="139"/>
      <c r="DY139" s="139"/>
      <c r="DZ139" s="139"/>
      <c r="EA139" s="139"/>
      <c r="EB139" s="139"/>
      <c r="EC139" s="139"/>
      <c r="ED139" s="139"/>
      <c r="EE139" s="139"/>
      <c r="EF139" s="139"/>
      <c r="EG139" s="139"/>
      <c r="EH139" s="139"/>
      <c r="EI139" s="139"/>
      <c r="EJ139" s="139"/>
      <c r="EK139" s="139"/>
      <c r="EL139" s="139"/>
      <c r="EM139" s="139"/>
      <c r="EN139" s="139"/>
      <c r="EO139" s="139"/>
      <c r="EP139" s="139"/>
      <c r="EQ139" s="139"/>
      <c r="ER139" s="139"/>
      <c r="ES139" s="139" t="str">
        <f>'VRP Model'!EP139</f>
        <v>-</v>
      </c>
      <c r="ET139" s="275">
        <v>999999</v>
      </c>
      <c r="EU139" s="275">
        <v>999999</v>
      </c>
      <c r="EV139" s="275">
        <v>999999</v>
      </c>
      <c r="EW139" s="275">
        <v>999999</v>
      </c>
      <c r="EX139" s="275">
        <v>999999</v>
      </c>
      <c r="EY139" s="275">
        <v>999999</v>
      </c>
      <c r="EZ139" s="275">
        <v>999999</v>
      </c>
      <c r="FA139" s="275">
        <v>999999</v>
      </c>
      <c r="FB139" s="275">
        <v>999999</v>
      </c>
      <c r="FC139" s="275">
        <v>999999</v>
      </c>
      <c r="FD139" s="275">
        <v>999999</v>
      </c>
      <c r="FE139" s="275">
        <v>999999</v>
      </c>
      <c r="FF139" s="275">
        <v>999999</v>
      </c>
      <c r="FG139" s="275">
        <v>999999</v>
      </c>
      <c r="FH139" s="275">
        <v>999999</v>
      </c>
      <c r="FI139" s="275">
        <v>999999</v>
      </c>
      <c r="FJ139" s="275">
        <v>999999</v>
      </c>
      <c r="FK139" s="275">
        <v>999999</v>
      </c>
      <c r="FL139" s="275">
        <v>999999</v>
      </c>
      <c r="FM139" s="275">
        <v>999999</v>
      </c>
      <c r="FN139" s="275">
        <v>999999</v>
      </c>
      <c r="FO139" s="275">
        <v>999999</v>
      </c>
      <c r="FP139" s="275">
        <v>999999</v>
      </c>
      <c r="FQ139" s="275">
        <v>999999</v>
      </c>
      <c r="FR139" s="275">
        <v>999999</v>
      </c>
      <c r="FS139" s="275">
        <v>999999</v>
      </c>
      <c r="FT139" s="275">
        <v>999999</v>
      </c>
      <c r="FU139" s="275">
        <v>999999</v>
      </c>
      <c r="FV139" s="275">
        <v>999999</v>
      </c>
      <c r="FW139" s="275">
        <v>999999</v>
      </c>
      <c r="FX139" s="275">
        <v>999999</v>
      </c>
      <c r="FY139" s="275">
        <v>999999</v>
      </c>
      <c r="FZ139" s="275">
        <v>999999</v>
      </c>
      <c r="GA139" s="275">
        <v>999999</v>
      </c>
      <c r="GB139" s="275">
        <v>999999</v>
      </c>
      <c r="GC139" s="275">
        <v>999999</v>
      </c>
      <c r="GD139" s="275">
        <v>999999</v>
      </c>
      <c r="GE139" s="275">
        <v>999999</v>
      </c>
      <c r="GF139" s="275">
        <v>999999</v>
      </c>
      <c r="GG139" s="275">
        <v>999999</v>
      </c>
      <c r="GH139" s="275">
        <v>999999</v>
      </c>
      <c r="GI139" s="275">
        <v>999999</v>
      </c>
      <c r="GJ139" s="275">
        <v>999999</v>
      </c>
      <c r="GK139" s="275">
        <v>999999</v>
      </c>
      <c r="GL139" s="275">
        <v>999999</v>
      </c>
      <c r="GM139" s="275">
        <v>999999</v>
      </c>
      <c r="GN139" s="275">
        <v>999999</v>
      </c>
    </row>
    <row r="140" spans="1:196" ht="95" customHeight="1" x14ac:dyDescent="0.15">
      <c r="A140" s="211">
        <v>134</v>
      </c>
      <c r="B140" s="216" t="str" cm="1">
        <f t="array" aca="1" ref="B140" ca="1">IF(ISNUMBER(FIND(","&amp;A140&amp;",",INDIRECT("E"&amp;$B$2))),"yes","no")</f>
        <v>no</v>
      </c>
      <c r="C140" s="205">
        <f t="shared" ca="1" si="205"/>
        <v>999999</v>
      </c>
      <c r="D140" s="204"/>
      <c r="E140" s="206"/>
      <c r="F140" s="207"/>
      <c r="G140" s="208"/>
      <c r="H140" s="209"/>
      <c r="I140" s="210"/>
      <c r="J140" s="211"/>
      <c r="K140" s="212"/>
      <c r="L140" s="213"/>
      <c r="M140" s="213"/>
      <c r="N140" s="214"/>
      <c r="O140" s="223">
        <v>134</v>
      </c>
      <c r="P140" s="227" t="str">
        <f t="shared" si="206"/>
        <v>-</v>
      </c>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DL140" s="139"/>
      <c r="DM140" s="139"/>
      <c r="DN140" s="139"/>
      <c r="DO140" s="139"/>
      <c r="DP140" s="139"/>
      <c r="DQ140" s="139"/>
      <c r="DR140" s="139"/>
      <c r="DS140" s="139"/>
      <c r="DT140" s="139"/>
      <c r="DU140" s="139"/>
      <c r="DV140" s="139"/>
      <c r="DW140" s="139"/>
      <c r="DX140" s="139"/>
      <c r="DY140" s="139"/>
      <c r="DZ140" s="139"/>
      <c r="EA140" s="139"/>
      <c r="EB140" s="139"/>
      <c r="EC140" s="139"/>
      <c r="ED140" s="139"/>
      <c r="EE140" s="139"/>
      <c r="EF140" s="139"/>
      <c r="EG140" s="139"/>
      <c r="EH140" s="139"/>
      <c r="EI140" s="139"/>
      <c r="EJ140" s="139"/>
      <c r="EK140" s="139"/>
      <c r="EL140" s="139"/>
      <c r="EM140" s="139"/>
      <c r="EN140" s="139"/>
      <c r="EO140" s="139"/>
      <c r="EP140" s="139"/>
      <c r="EQ140" s="139"/>
      <c r="ER140" s="139"/>
      <c r="ES140" s="139"/>
      <c r="ET140" s="139" t="str">
        <f>'VRP Model'!EQ140</f>
        <v>-</v>
      </c>
      <c r="EU140" s="275">
        <v>999999</v>
      </c>
      <c r="EV140" s="275">
        <v>999999</v>
      </c>
      <c r="EW140" s="275">
        <v>999999</v>
      </c>
      <c r="EX140" s="275">
        <v>999999</v>
      </c>
      <c r="EY140" s="275">
        <v>999999</v>
      </c>
      <c r="EZ140" s="275">
        <v>999999</v>
      </c>
      <c r="FA140" s="275">
        <v>999999</v>
      </c>
      <c r="FB140" s="275">
        <v>999999</v>
      </c>
      <c r="FC140" s="275">
        <v>999999</v>
      </c>
      <c r="FD140" s="275">
        <v>999999</v>
      </c>
      <c r="FE140" s="275">
        <v>999999</v>
      </c>
      <c r="FF140" s="275">
        <v>999999</v>
      </c>
      <c r="FG140" s="275">
        <v>999999</v>
      </c>
      <c r="FH140" s="275">
        <v>999999</v>
      </c>
      <c r="FI140" s="275">
        <v>999999</v>
      </c>
      <c r="FJ140" s="275">
        <v>999999</v>
      </c>
      <c r="FK140" s="275">
        <v>999999</v>
      </c>
      <c r="FL140" s="275">
        <v>999999</v>
      </c>
      <c r="FM140" s="275">
        <v>999999</v>
      </c>
      <c r="FN140" s="275">
        <v>999999</v>
      </c>
      <c r="FO140" s="275">
        <v>999999</v>
      </c>
      <c r="FP140" s="275">
        <v>999999</v>
      </c>
      <c r="FQ140" s="275">
        <v>999999</v>
      </c>
      <c r="FR140" s="275">
        <v>999999</v>
      </c>
      <c r="FS140" s="275">
        <v>999999</v>
      </c>
      <c r="FT140" s="275">
        <v>999999</v>
      </c>
      <c r="FU140" s="275">
        <v>999999</v>
      </c>
      <c r="FV140" s="275">
        <v>999999</v>
      </c>
      <c r="FW140" s="275">
        <v>999999</v>
      </c>
      <c r="FX140" s="275">
        <v>999999</v>
      </c>
      <c r="FY140" s="275">
        <v>999999</v>
      </c>
      <c r="FZ140" s="275">
        <v>999999</v>
      </c>
      <c r="GA140" s="275">
        <v>999999</v>
      </c>
      <c r="GB140" s="275">
        <v>999999</v>
      </c>
      <c r="GC140" s="275">
        <v>999999</v>
      </c>
      <c r="GD140" s="275">
        <v>999999</v>
      </c>
      <c r="GE140" s="275">
        <v>999999</v>
      </c>
      <c r="GF140" s="275">
        <v>999999</v>
      </c>
      <c r="GG140" s="275">
        <v>999999</v>
      </c>
      <c r="GH140" s="275">
        <v>999999</v>
      </c>
      <c r="GI140" s="275">
        <v>999999</v>
      </c>
      <c r="GJ140" s="275">
        <v>999999</v>
      </c>
      <c r="GK140" s="275">
        <v>999999</v>
      </c>
      <c r="GL140" s="275">
        <v>999999</v>
      </c>
      <c r="GM140" s="275">
        <v>999999</v>
      </c>
      <c r="GN140" s="275">
        <v>999999</v>
      </c>
    </row>
    <row r="141" spans="1:196" ht="103" customHeight="1" x14ac:dyDescent="0.15">
      <c r="A141" s="211">
        <v>135</v>
      </c>
      <c r="B141" s="216" t="str" cm="1">
        <f t="array" aca="1" ref="B141" ca="1">IF(ISNUMBER(FIND(","&amp;A141&amp;",",INDIRECT("E"&amp;$B$2))),"yes","no")</f>
        <v>no</v>
      </c>
      <c r="C141" s="205">
        <f t="shared" ca="1" si="205"/>
        <v>999999</v>
      </c>
      <c r="D141" s="204"/>
      <c r="E141" s="206"/>
      <c r="F141" s="207"/>
      <c r="G141" s="208"/>
      <c r="H141" s="209"/>
      <c r="I141" s="210"/>
      <c r="J141" s="211"/>
      <c r="K141" s="212"/>
      <c r="L141" s="213"/>
      <c r="M141" s="213"/>
      <c r="N141" s="214"/>
      <c r="O141" s="223">
        <v>135</v>
      </c>
      <c r="P141" s="227" t="str">
        <f t="shared" si="206"/>
        <v>-</v>
      </c>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9"/>
      <c r="EF141" s="139"/>
      <c r="EG141" s="139"/>
      <c r="EH141" s="139"/>
      <c r="EI141" s="139"/>
      <c r="EJ141" s="139"/>
      <c r="EK141" s="139"/>
      <c r="EL141" s="139"/>
      <c r="EM141" s="139"/>
      <c r="EN141" s="139"/>
      <c r="EO141" s="139"/>
      <c r="EP141" s="139"/>
      <c r="EQ141" s="139"/>
      <c r="ER141" s="139"/>
      <c r="ES141" s="139"/>
      <c r="ET141" s="139"/>
      <c r="EU141" s="139" t="str">
        <f>'VRP Model'!ER141</f>
        <v>-</v>
      </c>
      <c r="EV141" s="275">
        <v>999999</v>
      </c>
      <c r="EW141" s="275">
        <v>999999</v>
      </c>
      <c r="EX141" s="275">
        <v>999999</v>
      </c>
      <c r="EY141" s="275">
        <v>999999</v>
      </c>
      <c r="EZ141" s="275">
        <v>999999</v>
      </c>
      <c r="FA141" s="275">
        <v>999999</v>
      </c>
      <c r="FB141" s="275">
        <v>999999</v>
      </c>
      <c r="FC141" s="275">
        <v>999999</v>
      </c>
      <c r="FD141" s="275">
        <v>999999</v>
      </c>
      <c r="FE141" s="275">
        <v>999999</v>
      </c>
      <c r="FF141" s="275">
        <v>999999</v>
      </c>
      <c r="FG141" s="275">
        <v>999999</v>
      </c>
      <c r="FH141" s="275">
        <v>999999</v>
      </c>
      <c r="FI141" s="275">
        <v>999999</v>
      </c>
      <c r="FJ141" s="275">
        <v>999999</v>
      </c>
      <c r="FK141" s="275">
        <v>999999</v>
      </c>
      <c r="FL141" s="275">
        <v>999999</v>
      </c>
      <c r="FM141" s="275">
        <v>999999</v>
      </c>
      <c r="FN141" s="275">
        <v>999999</v>
      </c>
      <c r="FO141" s="275">
        <v>999999</v>
      </c>
      <c r="FP141" s="275">
        <v>999999</v>
      </c>
      <c r="FQ141" s="275">
        <v>999999</v>
      </c>
      <c r="FR141" s="275">
        <v>999999</v>
      </c>
      <c r="FS141" s="275">
        <v>999999</v>
      </c>
      <c r="FT141" s="275">
        <v>999999</v>
      </c>
      <c r="FU141" s="275">
        <v>999999</v>
      </c>
      <c r="FV141" s="275">
        <v>999999</v>
      </c>
      <c r="FW141" s="275">
        <v>999999</v>
      </c>
      <c r="FX141" s="275">
        <v>999999</v>
      </c>
      <c r="FY141" s="275">
        <v>999999</v>
      </c>
      <c r="FZ141" s="275">
        <v>999999</v>
      </c>
      <c r="GA141" s="275">
        <v>999999</v>
      </c>
      <c r="GB141" s="275">
        <v>999999</v>
      </c>
      <c r="GC141" s="275">
        <v>999999</v>
      </c>
      <c r="GD141" s="275">
        <v>999999</v>
      </c>
      <c r="GE141" s="275">
        <v>999999</v>
      </c>
      <c r="GF141" s="275">
        <v>999999</v>
      </c>
      <c r="GG141" s="275">
        <v>999999</v>
      </c>
      <c r="GH141" s="275">
        <v>999999</v>
      </c>
      <c r="GI141" s="275">
        <v>999999</v>
      </c>
      <c r="GJ141" s="275">
        <v>999999</v>
      </c>
      <c r="GK141" s="275">
        <v>999999</v>
      </c>
      <c r="GL141" s="275">
        <v>999999</v>
      </c>
      <c r="GM141" s="275">
        <v>999999</v>
      </c>
      <c r="GN141" s="275">
        <v>999999</v>
      </c>
    </row>
    <row r="142" spans="1:196" ht="101" customHeight="1" x14ac:dyDescent="0.15">
      <c r="A142" s="211">
        <v>136</v>
      </c>
      <c r="B142" s="216" t="str" cm="1">
        <f t="array" aca="1" ref="B142" ca="1">IF(ISNUMBER(FIND(","&amp;A142&amp;",",INDIRECT("E"&amp;$B$2))),"yes","no")</f>
        <v>no</v>
      </c>
      <c r="C142" s="205">
        <f t="shared" ca="1" si="205"/>
        <v>999999</v>
      </c>
      <c r="D142" s="204"/>
      <c r="E142" s="206"/>
      <c r="F142" s="207"/>
      <c r="G142" s="208"/>
      <c r="H142" s="209"/>
      <c r="I142" s="210"/>
      <c r="J142" s="211"/>
      <c r="K142" s="212"/>
      <c r="L142" s="213"/>
      <c r="M142" s="213"/>
      <c r="N142" s="214"/>
      <c r="O142" s="223">
        <v>136</v>
      </c>
      <c r="P142" s="227" t="str">
        <f t="shared" si="206"/>
        <v>-</v>
      </c>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c r="EE142" s="139"/>
      <c r="EF142" s="139"/>
      <c r="EG142" s="139"/>
      <c r="EH142" s="139"/>
      <c r="EI142" s="139"/>
      <c r="EJ142" s="139"/>
      <c r="EK142" s="139"/>
      <c r="EL142" s="139"/>
      <c r="EM142" s="139"/>
      <c r="EN142" s="139"/>
      <c r="EO142" s="139"/>
      <c r="EP142" s="139"/>
      <c r="EQ142" s="139"/>
      <c r="ER142" s="139"/>
      <c r="ES142" s="139"/>
      <c r="ET142" s="139"/>
      <c r="EU142" s="139"/>
      <c r="EV142" s="139" t="str">
        <f>'VRP Model'!ES142</f>
        <v>-</v>
      </c>
      <c r="EW142" s="275">
        <v>999999</v>
      </c>
      <c r="EX142" s="275">
        <v>999999</v>
      </c>
      <c r="EY142" s="275">
        <v>999999</v>
      </c>
      <c r="EZ142" s="275">
        <v>999999</v>
      </c>
      <c r="FA142" s="275">
        <v>999999</v>
      </c>
      <c r="FB142" s="275">
        <v>999999</v>
      </c>
      <c r="FC142" s="275">
        <v>999999</v>
      </c>
      <c r="FD142" s="275">
        <v>999999</v>
      </c>
      <c r="FE142" s="275">
        <v>999999</v>
      </c>
      <c r="FF142" s="275">
        <v>999999</v>
      </c>
      <c r="FG142" s="275">
        <v>999999</v>
      </c>
      <c r="FH142" s="275">
        <v>999999</v>
      </c>
      <c r="FI142" s="275">
        <v>999999</v>
      </c>
      <c r="FJ142" s="275">
        <v>999999</v>
      </c>
      <c r="FK142" s="275">
        <v>999999</v>
      </c>
      <c r="FL142" s="275">
        <v>999999</v>
      </c>
      <c r="FM142" s="275">
        <v>999999</v>
      </c>
      <c r="FN142" s="275">
        <v>999999</v>
      </c>
      <c r="FO142" s="275">
        <v>999999</v>
      </c>
      <c r="FP142" s="275">
        <v>999999</v>
      </c>
      <c r="FQ142" s="275">
        <v>999999</v>
      </c>
      <c r="FR142" s="275">
        <v>999999</v>
      </c>
      <c r="FS142" s="275">
        <v>999999</v>
      </c>
      <c r="FT142" s="275">
        <v>999999</v>
      </c>
      <c r="FU142" s="275">
        <v>999999</v>
      </c>
      <c r="FV142" s="275">
        <v>999999</v>
      </c>
      <c r="FW142" s="275">
        <v>999999</v>
      </c>
      <c r="FX142" s="275">
        <v>999999</v>
      </c>
      <c r="FY142" s="275">
        <v>999999</v>
      </c>
      <c r="FZ142" s="275">
        <v>999999</v>
      </c>
      <c r="GA142" s="275">
        <v>999999</v>
      </c>
      <c r="GB142" s="275">
        <v>999999</v>
      </c>
      <c r="GC142" s="275">
        <v>999999</v>
      </c>
      <c r="GD142" s="275">
        <v>999999</v>
      </c>
      <c r="GE142" s="275">
        <v>999999</v>
      </c>
      <c r="GF142" s="275">
        <v>999999</v>
      </c>
      <c r="GG142" s="275">
        <v>999999</v>
      </c>
      <c r="GH142" s="275">
        <v>999999</v>
      </c>
      <c r="GI142" s="275">
        <v>999999</v>
      </c>
      <c r="GJ142" s="275">
        <v>999999</v>
      </c>
      <c r="GK142" s="275">
        <v>999999</v>
      </c>
      <c r="GL142" s="275">
        <v>999999</v>
      </c>
      <c r="GM142" s="275">
        <v>999999</v>
      </c>
      <c r="GN142" s="275">
        <v>999999</v>
      </c>
    </row>
    <row r="143" spans="1:196" ht="80" customHeight="1" x14ac:dyDescent="0.15">
      <c r="A143" s="211">
        <v>137</v>
      </c>
      <c r="B143" s="216" t="str" cm="1">
        <f t="array" aca="1" ref="B143" ca="1">IF(ISNUMBER(FIND(","&amp;A143&amp;",",INDIRECT("E"&amp;$B$2))),"yes","no")</f>
        <v>no</v>
      </c>
      <c r="C143" s="205">
        <f t="shared" ca="1" si="205"/>
        <v>999999</v>
      </c>
      <c r="D143" s="204"/>
      <c r="E143" s="206"/>
      <c r="F143" s="207"/>
      <c r="G143" s="208"/>
      <c r="H143" s="209"/>
      <c r="I143" s="210"/>
      <c r="J143" s="211"/>
      <c r="K143" s="212"/>
      <c r="L143" s="213"/>
      <c r="M143" s="213"/>
      <c r="N143" s="214"/>
      <c r="O143" s="223">
        <v>137</v>
      </c>
      <c r="P143" s="227" t="str">
        <f t="shared" si="206"/>
        <v>-</v>
      </c>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DL143" s="139"/>
      <c r="DM143" s="139"/>
      <c r="DN143" s="139"/>
      <c r="DO143" s="139"/>
      <c r="DP143" s="139"/>
      <c r="DQ143" s="139"/>
      <c r="DR143" s="139"/>
      <c r="DS143" s="139"/>
      <c r="DT143" s="139"/>
      <c r="DU143" s="139"/>
      <c r="DV143" s="139"/>
      <c r="DW143" s="139"/>
      <c r="DX143" s="139"/>
      <c r="DY143" s="139"/>
      <c r="DZ143" s="139"/>
      <c r="EA143" s="139"/>
      <c r="EB143" s="139"/>
      <c r="EC143" s="139"/>
      <c r="ED143" s="139"/>
      <c r="EE143" s="139"/>
      <c r="EF143" s="139"/>
      <c r="EG143" s="139"/>
      <c r="EH143" s="139"/>
      <c r="EI143" s="139"/>
      <c r="EJ143" s="139"/>
      <c r="EK143" s="139"/>
      <c r="EL143" s="139"/>
      <c r="EM143" s="139"/>
      <c r="EN143" s="139"/>
      <c r="EO143" s="139"/>
      <c r="EP143" s="139"/>
      <c r="EQ143" s="139"/>
      <c r="ER143" s="139"/>
      <c r="ES143" s="139"/>
      <c r="ET143" s="139"/>
      <c r="EU143" s="139"/>
      <c r="EV143" s="139"/>
      <c r="EW143" s="139" t="str">
        <f>'VRP Model'!ET143</f>
        <v>-</v>
      </c>
      <c r="EX143" s="275">
        <v>999999</v>
      </c>
      <c r="EY143" s="275">
        <v>999999</v>
      </c>
      <c r="EZ143" s="275">
        <v>999999</v>
      </c>
      <c r="FA143" s="275">
        <v>999999</v>
      </c>
      <c r="FB143" s="275">
        <v>999999</v>
      </c>
      <c r="FC143" s="275">
        <v>999999</v>
      </c>
      <c r="FD143" s="275">
        <v>999999</v>
      </c>
      <c r="FE143" s="275">
        <v>999999</v>
      </c>
      <c r="FF143" s="275">
        <v>999999</v>
      </c>
      <c r="FG143" s="275">
        <v>999999</v>
      </c>
      <c r="FH143" s="275">
        <v>999999</v>
      </c>
      <c r="FI143" s="275">
        <v>999999</v>
      </c>
      <c r="FJ143" s="275">
        <v>999999</v>
      </c>
      <c r="FK143" s="275">
        <v>999999</v>
      </c>
      <c r="FL143" s="275">
        <v>999999</v>
      </c>
      <c r="FM143" s="275">
        <v>999999</v>
      </c>
      <c r="FN143" s="275">
        <v>999999</v>
      </c>
      <c r="FO143" s="275">
        <v>999999</v>
      </c>
      <c r="FP143" s="275">
        <v>999999</v>
      </c>
      <c r="FQ143" s="275">
        <v>999999</v>
      </c>
      <c r="FR143" s="275">
        <v>999999</v>
      </c>
      <c r="FS143" s="275">
        <v>999999</v>
      </c>
      <c r="FT143" s="275">
        <v>999999</v>
      </c>
      <c r="FU143" s="275">
        <v>999999</v>
      </c>
      <c r="FV143" s="275">
        <v>999999</v>
      </c>
      <c r="FW143" s="275">
        <v>999999</v>
      </c>
      <c r="FX143" s="275">
        <v>999999</v>
      </c>
      <c r="FY143" s="275">
        <v>999999</v>
      </c>
      <c r="FZ143" s="275">
        <v>999999</v>
      </c>
      <c r="GA143" s="275">
        <v>999999</v>
      </c>
      <c r="GB143" s="275">
        <v>999999</v>
      </c>
      <c r="GC143" s="275">
        <v>999999</v>
      </c>
      <c r="GD143" s="275">
        <v>999999</v>
      </c>
      <c r="GE143" s="275">
        <v>999999</v>
      </c>
      <c r="GF143" s="275">
        <v>999999</v>
      </c>
      <c r="GG143" s="275">
        <v>999999</v>
      </c>
      <c r="GH143" s="275">
        <v>999999</v>
      </c>
      <c r="GI143" s="275">
        <v>999999</v>
      </c>
      <c r="GJ143" s="275">
        <v>999999</v>
      </c>
      <c r="GK143" s="275">
        <v>999999</v>
      </c>
      <c r="GL143" s="275">
        <v>999999</v>
      </c>
      <c r="GM143" s="275">
        <v>999999</v>
      </c>
      <c r="GN143" s="275">
        <v>999999</v>
      </c>
    </row>
    <row r="144" spans="1:196" ht="95" customHeight="1" x14ac:dyDescent="0.15">
      <c r="A144" s="211">
        <v>138</v>
      </c>
      <c r="B144" s="216" t="str" cm="1">
        <f t="array" aca="1" ref="B144" ca="1">IF(ISNUMBER(FIND(","&amp;A144&amp;",",INDIRECT("E"&amp;$B$2))),"yes","no")</f>
        <v>no</v>
      </c>
      <c r="C144" s="205">
        <f t="shared" ca="1" si="205"/>
        <v>999999</v>
      </c>
      <c r="D144" s="204"/>
      <c r="E144" s="206"/>
      <c r="F144" s="207"/>
      <c r="G144" s="208"/>
      <c r="H144" s="209"/>
      <c r="I144" s="210"/>
      <c r="J144" s="211"/>
      <c r="K144" s="212"/>
      <c r="L144" s="213"/>
      <c r="M144" s="213"/>
      <c r="N144" s="214"/>
      <c r="O144" s="223">
        <v>138</v>
      </c>
      <c r="P144" s="227" t="str">
        <f t="shared" si="206"/>
        <v>-</v>
      </c>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DL144" s="139"/>
      <c r="DM144" s="139"/>
      <c r="DN144" s="139"/>
      <c r="DO144" s="139"/>
      <c r="DP144" s="139"/>
      <c r="DQ144" s="139"/>
      <c r="DR144" s="139"/>
      <c r="DS144" s="139"/>
      <c r="DT144" s="139"/>
      <c r="DU144" s="139"/>
      <c r="DV144" s="139"/>
      <c r="DW144" s="139"/>
      <c r="DX144" s="139"/>
      <c r="DY144" s="139"/>
      <c r="DZ144" s="139"/>
      <c r="EA144" s="139"/>
      <c r="EB144" s="139"/>
      <c r="EC144" s="139"/>
      <c r="ED144" s="139"/>
      <c r="EE144" s="139"/>
      <c r="EF144" s="139"/>
      <c r="EG144" s="139"/>
      <c r="EH144" s="139"/>
      <c r="EI144" s="139"/>
      <c r="EJ144" s="139"/>
      <c r="EK144" s="139"/>
      <c r="EL144" s="139"/>
      <c r="EM144" s="139"/>
      <c r="EN144" s="139"/>
      <c r="EO144" s="139"/>
      <c r="EP144" s="139"/>
      <c r="EQ144" s="139"/>
      <c r="ER144" s="139"/>
      <c r="ES144" s="139"/>
      <c r="ET144" s="139"/>
      <c r="EU144" s="139"/>
      <c r="EV144" s="139"/>
      <c r="EW144" s="139"/>
      <c r="EX144" s="139" t="str">
        <f>'VRP Model'!EU144</f>
        <v>-</v>
      </c>
      <c r="EY144" s="275">
        <v>999999</v>
      </c>
      <c r="EZ144" s="275">
        <v>999999</v>
      </c>
      <c r="FA144" s="275">
        <v>999999</v>
      </c>
      <c r="FB144" s="275">
        <v>999999</v>
      </c>
      <c r="FC144" s="275">
        <v>999999</v>
      </c>
      <c r="FD144" s="275">
        <v>999999</v>
      </c>
      <c r="FE144" s="275">
        <v>999999</v>
      </c>
      <c r="FF144" s="275">
        <v>999999</v>
      </c>
      <c r="FG144" s="275">
        <v>999999</v>
      </c>
      <c r="FH144" s="275">
        <v>999999</v>
      </c>
      <c r="FI144" s="275">
        <v>999999</v>
      </c>
      <c r="FJ144" s="275">
        <v>999999</v>
      </c>
      <c r="FK144" s="275">
        <v>999999</v>
      </c>
      <c r="FL144" s="275">
        <v>999999</v>
      </c>
      <c r="FM144" s="275">
        <v>999999</v>
      </c>
      <c r="FN144" s="275">
        <v>999999</v>
      </c>
      <c r="FO144" s="275">
        <v>999999</v>
      </c>
      <c r="FP144" s="275">
        <v>999999</v>
      </c>
      <c r="FQ144" s="275">
        <v>999999</v>
      </c>
      <c r="FR144" s="275">
        <v>999999</v>
      </c>
      <c r="FS144" s="275">
        <v>999999</v>
      </c>
      <c r="FT144" s="275">
        <v>999999</v>
      </c>
      <c r="FU144" s="275">
        <v>999999</v>
      </c>
      <c r="FV144" s="275">
        <v>999999</v>
      </c>
      <c r="FW144" s="275">
        <v>999999</v>
      </c>
      <c r="FX144" s="275">
        <v>999999</v>
      </c>
      <c r="FY144" s="275">
        <v>999999</v>
      </c>
      <c r="FZ144" s="275">
        <v>999999</v>
      </c>
      <c r="GA144" s="275">
        <v>999999</v>
      </c>
      <c r="GB144" s="275">
        <v>999999</v>
      </c>
      <c r="GC144" s="275">
        <v>999999</v>
      </c>
      <c r="GD144" s="275">
        <v>999999</v>
      </c>
      <c r="GE144" s="275">
        <v>999999</v>
      </c>
      <c r="GF144" s="275">
        <v>999999</v>
      </c>
      <c r="GG144" s="275">
        <v>999999</v>
      </c>
      <c r="GH144" s="275">
        <v>999999</v>
      </c>
      <c r="GI144" s="275">
        <v>999999</v>
      </c>
      <c r="GJ144" s="275">
        <v>999999</v>
      </c>
      <c r="GK144" s="275">
        <v>999999</v>
      </c>
      <c r="GL144" s="275">
        <v>999999</v>
      </c>
      <c r="GM144" s="275">
        <v>999999</v>
      </c>
      <c r="GN144" s="275">
        <v>999999</v>
      </c>
    </row>
    <row r="145" spans="1:196" ht="151" customHeight="1" x14ac:dyDescent="0.15">
      <c r="A145" s="211">
        <v>139</v>
      </c>
      <c r="B145" s="216" t="str" cm="1">
        <f t="array" aca="1" ref="B145" ca="1">IF(ISNUMBER(FIND(","&amp;A145&amp;",",INDIRECT("E"&amp;$B$2))),"yes","no")</f>
        <v>no</v>
      </c>
      <c r="C145" s="205">
        <f t="shared" ca="1" si="205"/>
        <v>999999</v>
      </c>
      <c r="D145" s="204"/>
      <c r="E145" s="206"/>
      <c r="F145" s="207"/>
      <c r="G145" s="208"/>
      <c r="H145" s="209"/>
      <c r="I145" s="210"/>
      <c r="J145" s="211"/>
      <c r="K145" s="212"/>
      <c r="L145" s="213"/>
      <c r="M145" s="213"/>
      <c r="N145" s="214"/>
      <c r="O145" s="223">
        <v>139</v>
      </c>
      <c r="P145" s="227" t="str">
        <f t="shared" si="206"/>
        <v>-</v>
      </c>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DL145" s="139"/>
      <c r="DM145" s="139"/>
      <c r="DN145" s="139"/>
      <c r="DO145" s="139"/>
      <c r="DP145" s="139"/>
      <c r="DQ145" s="139"/>
      <c r="DR145" s="139"/>
      <c r="DS145" s="139"/>
      <c r="DT145" s="139"/>
      <c r="DU145" s="139"/>
      <c r="DV145" s="139"/>
      <c r="DW145" s="139"/>
      <c r="DX145" s="139"/>
      <c r="DY145" s="139"/>
      <c r="DZ145" s="139"/>
      <c r="EA145" s="139"/>
      <c r="EB145" s="139"/>
      <c r="EC145" s="139"/>
      <c r="ED145" s="139"/>
      <c r="EE145" s="139"/>
      <c r="EF145" s="139"/>
      <c r="EG145" s="139"/>
      <c r="EH145" s="139"/>
      <c r="EI145" s="139"/>
      <c r="EJ145" s="139"/>
      <c r="EK145" s="139"/>
      <c r="EL145" s="139"/>
      <c r="EM145" s="139"/>
      <c r="EN145" s="139"/>
      <c r="EO145" s="139"/>
      <c r="EP145" s="139"/>
      <c r="EQ145" s="139"/>
      <c r="ER145" s="139"/>
      <c r="ES145" s="139"/>
      <c r="ET145" s="139"/>
      <c r="EU145" s="139"/>
      <c r="EV145" s="139"/>
      <c r="EW145" s="139"/>
      <c r="EX145" s="139"/>
      <c r="EY145" s="139" t="str">
        <f>'VRP Model'!EV145</f>
        <v>-</v>
      </c>
      <c r="EZ145" s="275">
        <v>999999</v>
      </c>
      <c r="FA145" s="275">
        <v>999999</v>
      </c>
      <c r="FB145" s="275">
        <v>999999</v>
      </c>
      <c r="FC145" s="275">
        <v>999999</v>
      </c>
      <c r="FD145" s="275">
        <v>999999</v>
      </c>
      <c r="FE145" s="275">
        <v>999999</v>
      </c>
      <c r="FF145" s="275">
        <v>999999</v>
      </c>
      <c r="FG145" s="275">
        <v>999999</v>
      </c>
      <c r="FH145" s="275">
        <v>999999</v>
      </c>
      <c r="FI145" s="275">
        <v>999999</v>
      </c>
      <c r="FJ145" s="275">
        <v>999999</v>
      </c>
      <c r="FK145" s="275">
        <v>999999</v>
      </c>
      <c r="FL145" s="275">
        <v>999999</v>
      </c>
      <c r="FM145" s="275">
        <v>999999</v>
      </c>
      <c r="FN145" s="275">
        <v>999999</v>
      </c>
      <c r="FO145" s="275">
        <v>999999</v>
      </c>
      <c r="FP145" s="275">
        <v>999999</v>
      </c>
      <c r="FQ145" s="275">
        <v>999999</v>
      </c>
      <c r="FR145" s="275">
        <v>999999</v>
      </c>
      <c r="FS145" s="275">
        <v>999999</v>
      </c>
      <c r="FT145" s="275">
        <v>999999</v>
      </c>
      <c r="FU145" s="275">
        <v>999999</v>
      </c>
      <c r="FV145" s="275">
        <v>999999</v>
      </c>
      <c r="FW145" s="275">
        <v>999999</v>
      </c>
      <c r="FX145" s="275">
        <v>999999</v>
      </c>
      <c r="FY145" s="275">
        <v>999999</v>
      </c>
      <c r="FZ145" s="275">
        <v>999999</v>
      </c>
      <c r="GA145" s="275">
        <v>999999</v>
      </c>
      <c r="GB145" s="275">
        <v>999999</v>
      </c>
      <c r="GC145" s="275">
        <v>999999</v>
      </c>
      <c r="GD145" s="275">
        <v>999999</v>
      </c>
      <c r="GE145" s="275">
        <v>999999</v>
      </c>
      <c r="GF145" s="275">
        <v>999999</v>
      </c>
      <c r="GG145" s="275">
        <v>999999</v>
      </c>
      <c r="GH145" s="275">
        <v>999999</v>
      </c>
      <c r="GI145" s="275">
        <v>999999</v>
      </c>
      <c r="GJ145" s="275">
        <v>999999</v>
      </c>
      <c r="GK145" s="275">
        <v>999999</v>
      </c>
      <c r="GL145" s="275">
        <v>999999</v>
      </c>
      <c r="GM145" s="275">
        <v>999999</v>
      </c>
      <c r="GN145" s="275">
        <v>999999</v>
      </c>
    </row>
    <row r="146" spans="1:196" ht="90" customHeight="1" x14ac:dyDescent="0.15">
      <c r="A146" s="211">
        <v>140</v>
      </c>
      <c r="B146" s="216" t="str" cm="1">
        <f t="array" aca="1" ref="B146" ca="1">IF(ISNUMBER(FIND(","&amp;A146&amp;",",INDIRECT("E"&amp;$B$2))),"yes","no")</f>
        <v>no</v>
      </c>
      <c r="C146" s="205">
        <f t="shared" ca="1" si="205"/>
        <v>999999</v>
      </c>
      <c r="D146" s="204"/>
      <c r="E146" s="206"/>
      <c r="F146" s="207"/>
      <c r="G146" s="208"/>
      <c r="H146" s="209"/>
      <c r="I146" s="210"/>
      <c r="J146" s="211"/>
      <c r="K146" s="212"/>
      <c r="L146" s="213"/>
      <c r="M146" s="213"/>
      <c r="N146" s="214"/>
      <c r="O146" s="223">
        <v>140</v>
      </c>
      <c r="P146" s="227" t="str">
        <f t="shared" si="206"/>
        <v>-</v>
      </c>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DL146" s="139"/>
      <c r="DM146" s="139"/>
      <c r="DN146" s="139"/>
      <c r="DO146" s="139"/>
      <c r="DP146" s="139"/>
      <c r="DQ146" s="139"/>
      <c r="DR146" s="139"/>
      <c r="DS146" s="139"/>
      <c r="DT146" s="139"/>
      <c r="DU146" s="139"/>
      <c r="DV146" s="139"/>
      <c r="DW146" s="139"/>
      <c r="DX146" s="139"/>
      <c r="DY146" s="139"/>
      <c r="DZ146" s="139"/>
      <c r="EA146" s="139"/>
      <c r="EB146" s="139"/>
      <c r="EC146" s="139"/>
      <c r="ED146" s="139"/>
      <c r="EE146" s="139"/>
      <c r="EF146" s="139"/>
      <c r="EG146" s="139"/>
      <c r="EH146" s="139"/>
      <c r="EI146" s="139"/>
      <c r="EJ146" s="139"/>
      <c r="EK146" s="139"/>
      <c r="EL146" s="139"/>
      <c r="EM146" s="139"/>
      <c r="EN146" s="139"/>
      <c r="EO146" s="139"/>
      <c r="EP146" s="139"/>
      <c r="EQ146" s="139"/>
      <c r="ER146" s="139"/>
      <c r="ES146" s="139"/>
      <c r="ET146" s="139"/>
      <c r="EU146" s="139"/>
      <c r="EV146" s="139"/>
      <c r="EW146" s="139"/>
      <c r="EX146" s="139"/>
      <c r="EY146" s="139"/>
      <c r="EZ146" s="139" t="str">
        <f>'VRP Model'!EW146</f>
        <v>-</v>
      </c>
      <c r="FA146" s="275">
        <v>999999</v>
      </c>
      <c r="FB146" s="275">
        <v>999999</v>
      </c>
      <c r="FC146" s="275">
        <v>999999</v>
      </c>
      <c r="FD146" s="275">
        <v>999999</v>
      </c>
      <c r="FE146" s="275">
        <v>999999</v>
      </c>
      <c r="FF146" s="275">
        <v>999999</v>
      </c>
      <c r="FG146" s="275">
        <v>999999</v>
      </c>
      <c r="FH146" s="275">
        <v>999999</v>
      </c>
      <c r="FI146" s="275">
        <v>999999</v>
      </c>
      <c r="FJ146" s="275">
        <v>999999</v>
      </c>
      <c r="FK146" s="275">
        <v>999999</v>
      </c>
      <c r="FL146" s="275">
        <v>999999</v>
      </c>
      <c r="FM146" s="275">
        <v>999999</v>
      </c>
      <c r="FN146" s="275">
        <v>999999</v>
      </c>
      <c r="FO146" s="275">
        <v>999999</v>
      </c>
      <c r="FP146" s="275">
        <v>999999</v>
      </c>
      <c r="FQ146" s="275">
        <v>999999</v>
      </c>
      <c r="FR146" s="275">
        <v>999999</v>
      </c>
      <c r="FS146" s="275">
        <v>999999</v>
      </c>
      <c r="FT146" s="275">
        <v>999999</v>
      </c>
      <c r="FU146" s="275">
        <v>999999</v>
      </c>
      <c r="FV146" s="275">
        <v>999999</v>
      </c>
      <c r="FW146" s="275">
        <v>999999</v>
      </c>
      <c r="FX146" s="275">
        <v>999999</v>
      </c>
      <c r="FY146" s="275">
        <v>999999</v>
      </c>
      <c r="FZ146" s="275">
        <v>999999</v>
      </c>
      <c r="GA146" s="275">
        <v>999999</v>
      </c>
      <c r="GB146" s="275">
        <v>999999</v>
      </c>
      <c r="GC146" s="275">
        <v>999999</v>
      </c>
      <c r="GD146" s="275">
        <v>999999</v>
      </c>
      <c r="GE146" s="275">
        <v>999999</v>
      </c>
      <c r="GF146" s="275">
        <v>999999</v>
      </c>
      <c r="GG146" s="275">
        <v>999999</v>
      </c>
      <c r="GH146" s="275">
        <v>999999</v>
      </c>
      <c r="GI146" s="275">
        <v>999999</v>
      </c>
      <c r="GJ146" s="275">
        <v>999999</v>
      </c>
      <c r="GK146" s="275">
        <v>999999</v>
      </c>
      <c r="GL146" s="275">
        <v>999999</v>
      </c>
      <c r="GM146" s="275">
        <v>999999</v>
      </c>
      <c r="GN146" s="275">
        <v>999999</v>
      </c>
    </row>
    <row r="147" spans="1:196" ht="78" customHeight="1" x14ac:dyDescent="0.15">
      <c r="A147" s="211">
        <v>141</v>
      </c>
      <c r="B147" s="216" t="str" cm="1">
        <f t="array" aca="1" ref="B147" ca="1">IF(ISNUMBER(FIND(","&amp;A147&amp;",",INDIRECT("E"&amp;$B$2))),"yes","no")</f>
        <v>no</v>
      </c>
      <c r="C147" s="205">
        <f t="shared" ca="1" si="205"/>
        <v>999999</v>
      </c>
      <c r="D147" s="204"/>
      <c r="E147" s="206"/>
      <c r="F147" s="207"/>
      <c r="G147" s="208"/>
      <c r="H147" s="209"/>
      <c r="I147" s="210"/>
      <c r="J147" s="211"/>
      <c r="K147" s="212"/>
      <c r="L147" s="213"/>
      <c r="M147" s="213"/>
      <c r="N147" s="214"/>
      <c r="O147" s="223">
        <v>141</v>
      </c>
      <c r="P147" s="227" t="str">
        <f t="shared" si="206"/>
        <v>-</v>
      </c>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DL147" s="139"/>
      <c r="DM147" s="139"/>
      <c r="DN147" s="139"/>
      <c r="DO147" s="139"/>
      <c r="DP147" s="139"/>
      <c r="DQ147" s="139"/>
      <c r="DR147" s="139"/>
      <c r="DS147" s="139"/>
      <c r="DT147" s="139"/>
      <c r="DU147" s="139"/>
      <c r="DV147" s="139"/>
      <c r="DW147" s="139"/>
      <c r="DX147" s="139"/>
      <c r="DY147" s="139"/>
      <c r="DZ147" s="139"/>
      <c r="EA147" s="139"/>
      <c r="EB147" s="139"/>
      <c r="EC147" s="139"/>
      <c r="ED147" s="139"/>
      <c r="EE147" s="139"/>
      <c r="EF147" s="139"/>
      <c r="EG147" s="139"/>
      <c r="EH147" s="139"/>
      <c r="EI147" s="139"/>
      <c r="EJ147" s="139"/>
      <c r="EK147" s="139"/>
      <c r="EL147" s="139"/>
      <c r="EM147" s="139"/>
      <c r="EN147" s="139"/>
      <c r="EO147" s="139"/>
      <c r="EP147" s="139"/>
      <c r="EQ147" s="139"/>
      <c r="ER147" s="139"/>
      <c r="ES147" s="139"/>
      <c r="ET147" s="139"/>
      <c r="EU147" s="139"/>
      <c r="EV147" s="139"/>
      <c r="EW147" s="139"/>
      <c r="EX147" s="139"/>
      <c r="EY147" s="139"/>
      <c r="EZ147" s="139"/>
      <c r="FA147" s="139" t="str">
        <f>'VRP Model'!EX147</f>
        <v>-</v>
      </c>
      <c r="FB147" s="275">
        <v>999999</v>
      </c>
      <c r="FC147" s="275">
        <v>999999</v>
      </c>
      <c r="FD147" s="275">
        <v>999999</v>
      </c>
      <c r="FE147" s="275">
        <v>999999</v>
      </c>
      <c r="FF147" s="275">
        <v>999999</v>
      </c>
      <c r="FG147" s="275">
        <v>999999</v>
      </c>
      <c r="FH147" s="275">
        <v>999999</v>
      </c>
      <c r="FI147" s="275">
        <v>999999</v>
      </c>
      <c r="FJ147" s="275">
        <v>999999</v>
      </c>
      <c r="FK147" s="275">
        <v>999999</v>
      </c>
      <c r="FL147" s="275">
        <v>999999</v>
      </c>
      <c r="FM147" s="275">
        <v>999999</v>
      </c>
      <c r="FN147" s="275">
        <v>999999</v>
      </c>
      <c r="FO147" s="275">
        <v>999999</v>
      </c>
      <c r="FP147" s="275">
        <v>999999</v>
      </c>
      <c r="FQ147" s="275">
        <v>999999</v>
      </c>
      <c r="FR147" s="275">
        <v>999999</v>
      </c>
      <c r="FS147" s="275">
        <v>999999</v>
      </c>
      <c r="FT147" s="275">
        <v>999999</v>
      </c>
      <c r="FU147" s="275">
        <v>999999</v>
      </c>
      <c r="FV147" s="275">
        <v>999999</v>
      </c>
      <c r="FW147" s="275">
        <v>999999</v>
      </c>
      <c r="FX147" s="275">
        <v>999999</v>
      </c>
      <c r="FY147" s="275">
        <v>999999</v>
      </c>
      <c r="FZ147" s="275">
        <v>999999</v>
      </c>
      <c r="GA147" s="275">
        <v>999999</v>
      </c>
      <c r="GB147" s="275">
        <v>999999</v>
      </c>
      <c r="GC147" s="275">
        <v>999999</v>
      </c>
      <c r="GD147" s="275">
        <v>999999</v>
      </c>
      <c r="GE147" s="275">
        <v>999999</v>
      </c>
      <c r="GF147" s="275">
        <v>999999</v>
      </c>
      <c r="GG147" s="275">
        <v>999999</v>
      </c>
      <c r="GH147" s="275">
        <v>999999</v>
      </c>
      <c r="GI147" s="275">
        <v>999999</v>
      </c>
      <c r="GJ147" s="275">
        <v>999999</v>
      </c>
      <c r="GK147" s="275">
        <v>999999</v>
      </c>
      <c r="GL147" s="275">
        <v>999999</v>
      </c>
      <c r="GM147" s="275">
        <v>999999</v>
      </c>
      <c r="GN147" s="275">
        <v>999999</v>
      </c>
    </row>
    <row r="148" spans="1:196" ht="104" customHeight="1" x14ac:dyDescent="0.15">
      <c r="A148" s="211">
        <v>142</v>
      </c>
      <c r="B148" s="216" t="str" cm="1">
        <f t="array" aca="1" ref="B148" ca="1">IF(ISNUMBER(FIND(","&amp;A148&amp;",",INDIRECT("E"&amp;$B$2))),"yes","no")</f>
        <v>no</v>
      </c>
      <c r="C148" s="205">
        <f t="shared" ca="1" si="205"/>
        <v>999999</v>
      </c>
      <c r="D148" s="204"/>
      <c r="E148" s="206"/>
      <c r="F148" s="207"/>
      <c r="G148" s="208"/>
      <c r="H148" s="209"/>
      <c r="I148" s="210"/>
      <c r="J148" s="211"/>
      <c r="K148" s="212"/>
      <c r="L148" s="213"/>
      <c r="M148" s="213"/>
      <c r="N148" s="214"/>
      <c r="O148" s="223">
        <v>142</v>
      </c>
      <c r="P148" s="227" t="str">
        <f t="shared" si="206"/>
        <v>-</v>
      </c>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DL148" s="139"/>
      <c r="DM148" s="139"/>
      <c r="DN148" s="139"/>
      <c r="DO148" s="139"/>
      <c r="DP148" s="139"/>
      <c r="DQ148" s="139"/>
      <c r="DR148" s="139"/>
      <c r="DS148" s="139"/>
      <c r="DT148" s="139"/>
      <c r="DU148" s="139"/>
      <c r="DV148" s="139"/>
      <c r="DW148" s="139"/>
      <c r="DX148" s="139"/>
      <c r="DY148" s="139"/>
      <c r="DZ148" s="139"/>
      <c r="EA148" s="139"/>
      <c r="EB148" s="139"/>
      <c r="EC148" s="139"/>
      <c r="ED148" s="139"/>
      <c r="EE148" s="139"/>
      <c r="EF148" s="139"/>
      <c r="EG148" s="139"/>
      <c r="EH148" s="139"/>
      <c r="EI148" s="139"/>
      <c r="EJ148" s="139"/>
      <c r="EK148" s="139"/>
      <c r="EL148" s="139"/>
      <c r="EM148" s="139"/>
      <c r="EN148" s="139"/>
      <c r="EO148" s="139"/>
      <c r="EP148" s="139"/>
      <c r="EQ148" s="139"/>
      <c r="ER148" s="139"/>
      <c r="ES148" s="139"/>
      <c r="ET148" s="139"/>
      <c r="EU148" s="139"/>
      <c r="EV148" s="139"/>
      <c r="EW148" s="139"/>
      <c r="EX148" s="139"/>
      <c r="EY148" s="139"/>
      <c r="EZ148" s="139"/>
      <c r="FA148" s="139"/>
      <c r="FB148" s="139" t="str">
        <f>'VRP Model'!EY148</f>
        <v>-</v>
      </c>
      <c r="FC148" s="275">
        <v>999999</v>
      </c>
      <c r="FD148" s="275">
        <v>999999</v>
      </c>
      <c r="FE148" s="275">
        <v>999999</v>
      </c>
      <c r="FF148" s="275">
        <v>999999</v>
      </c>
      <c r="FG148" s="275">
        <v>999999</v>
      </c>
      <c r="FH148" s="275">
        <v>999999</v>
      </c>
      <c r="FI148" s="275">
        <v>999999</v>
      </c>
      <c r="FJ148" s="275">
        <v>999999</v>
      </c>
      <c r="FK148" s="275">
        <v>999999</v>
      </c>
      <c r="FL148" s="275">
        <v>999999</v>
      </c>
      <c r="FM148" s="275">
        <v>999999</v>
      </c>
      <c r="FN148" s="275">
        <v>999999</v>
      </c>
      <c r="FO148" s="275">
        <v>999999</v>
      </c>
      <c r="FP148" s="275">
        <v>999999</v>
      </c>
      <c r="FQ148" s="275">
        <v>999999</v>
      </c>
      <c r="FR148" s="275">
        <v>999999</v>
      </c>
      <c r="FS148" s="275">
        <v>999999</v>
      </c>
      <c r="FT148" s="275">
        <v>999999</v>
      </c>
      <c r="FU148" s="275">
        <v>999999</v>
      </c>
      <c r="FV148" s="275">
        <v>999999</v>
      </c>
      <c r="FW148" s="275">
        <v>999999</v>
      </c>
      <c r="FX148" s="275">
        <v>999999</v>
      </c>
      <c r="FY148" s="275">
        <v>999999</v>
      </c>
      <c r="FZ148" s="275">
        <v>999999</v>
      </c>
      <c r="GA148" s="275">
        <v>999999</v>
      </c>
      <c r="GB148" s="275">
        <v>999999</v>
      </c>
      <c r="GC148" s="275">
        <v>999999</v>
      </c>
      <c r="GD148" s="275">
        <v>999999</v>
      </c>
      <c r="GE148" s="275">
        <v>999999</v>
      </c>
      <c r="GF148" s="275">
        <v>999999</v>
      </c>
      <c r="GG148" s="275">
        <v>999999</v>
      </c>
      <c r="GH148" s="275">
        <v>999999</v>
      </c>
      <c r="GI148" s="275">
        <v>999999</v>
      </c>
      <c r="GJ148" s="275">
        <v>999999</v>
      </c>
      <c r="GK148" s="275">
        <v>999999</v>
      </c>
      <c r="GL148" s="275">
        <v>999999</v>
      </c>
      <c r="GM148" s="275">
        <v>999999</v>
      </c>
      <c r="GN148" s="275">
        <v>999999</v>
      </c>
    </row>
    <row r="149" spans="1:196" ht="117" customHeight="1" x14ac:dyDescent="0.15">
      <c r="A149" s="211">
        <v>143</v>
      </c>
      <c r="B149" s="216" t="str" cm="1">
        <f t="array" aca="1" ref="B149" ca="1">IF(ISNUMBER(FIND(","&amp;A149&amp;",",INDIRECT("E"&amp;$B$2))),"yes","no")</f>
        <v>no</v>
      </c>
      <c r="C149" s="205">
        <f t="shared" ca="1" si="205"/>
        <v>999999</v>
      </c>
      <c r="D149" s="204"/>
      <c r="E149" s="206"/>
      <c r="F149" s="207"/>
      <c r="G149" s="208"/>
      <c r="H149" s="209"/>
      <c r="I149" s="210"/>
      <c r="J149" s="211"/>
      <c r="K149" s="212"/>
      <c r="L149" s="213"/>
      <c r="M149" s="213"/>
      <c r="N149" s="214"/>
      <c r="O149" s="223">
        <v>143</v>
      </c>
      <c r="P149" s="227" t="str">
        <f t="shared" si="206"/>
        <v>-</v>
      </c>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39"/>
      <c r="EE149" s="139"/>
      <c r="EF149" s="139"/>
      <c r="EG149" s="139"/>
      <c r="EH149" s="139"/>
      <c r="EI149" s="139"/>
      <c r="EJ149" s="139"/>
      <c r="EK149" s="139"/>
      <c r="EL149" s="139"/>
      <c r="EM149" s="139"/>
      <c r="EN149" s="139"/>
      <c r="EO149" s="139"/>
      <c r="EP149" s="139"/>
      <c r="EQ149" s="139"/>
      <c r="ER149" s="139"/>
      <c r="ES149" s="139"/>
      <c r="ET149" s="139"/>
      <c r="EU149" s="139"/>
      <c r="EV149" s="139"/>
      <c r="EW149" s="139"/>
      <c r="EX149" s="139"/>
      <c r="EY149" s="139"/>
      <c r="EZ149" s="139"/>
      <c r="FA149" s="139"/>
      <c r="FB149" s="139"/>
      <c r="FC149" s="139" t="str">
        <f>'VRP Model'!EZ149</f>
        <v>-</v>
      </c>
      <c r="FD149" s="275">
        <v>999999</v>
      </c>
      <c r="FE149" s="275">
        <v>999999</v>
      </c>
      <c r="FF149" s="275">
        <v>999999</v>
      </c>
      <c r="FG149" s="275">
        <v>999999</v>
      </c>
      <c r="FH149" s="275">
        <v>999999</v>
      </c>
      <c r="FI149" s="275">
        <v>999999</v>
      </c>
      <c r="FJ149" s="275">
        <v>999999</v>
      </c>
      <c r="FK149" s="275">
        <v>999999</v>
      </c>
      <c r="FL149" s="275">
        <v>999999</v>
      </c>
      <c r="FM149" s="275">
        <v>999999</v>
      </c>
      <c r="FN149" s="275">
        <v>999999</v>
      </c>
      <c r="FO149" s="275">
        <v>999999</v>
      </c>
      <c r="FP149" s="275">
        <v>999999</v>
      </c>
      <c r="FQ149" s="275">
        <v>999999</v>
      </c>
      <c r="FR149" s="275">
        <v>999999</v>
      </c>
      <c r="FS149" s="275">
        <v>999999</v>
      </c>
      <c r="FT149" s="275">
        <v>999999</v>
      </c>
      <c r="FU149" s="275">
        <v>999999</v>
      </c>
      <c r="FV149" s="275">
        <v>999999</v>
      </c>
      <c r="FW149" s="275">
        <v>999999</v>
      </c>
      <c r="FX149" s="275">
        <v>999999</v>
      </c>
      <c r="FY149" s="275">
        <v>999999</v>
      </c>
      <c r="FZ149" s="275">
        <v>999999</v>
      </c>
      <c r="GA149" s="275">
        <v>999999</v>
      </c>
      <c r="GB149" s="275">
        <v>999999</v>
      </c>
      <c r="GC149" s="275">
        <v>999999</v>
      </c>
      <c r="GD149" s="275">
        <v>999999</v>
      </c>
      <c r="GE149" s="275">
        <v>999999</v>
      </c>
      <c r="GF149" s="275">
        <v>999999</v>
      </c>
      <c r="GG149" s="275">
        <v>999999</v>
      </c>
      <c r="GH149" s="275">
        <v>999999</v>
      </c>
      <c r="GI149" s="275">
        <v>999999</v>
      </c>
      <c r="GJ149" s="275">
        <v>999999</v>
      </c>
      <c r="GK149" s="275">
        <v>999999</v>
      </c>
      <c r="GL149" s="275">
        <v>999999</v>
      </c>
      <c r="GM149" s="275">
        <v>999999</v>
      </c>
      <c r="GN149" s="275">
        <v>999999</v>
      </c>
    </row>
    <row r="150" spans="1:196" ht="98" customHeight="1" x14ac:dyDescent="0.15">
      <c r="A150" s="211">
        <v>144</v>
      </c>
      <c r="B150" s="216" t="str" cm="1">
        <f t="array" aca="1" ref="B150" ca="1">IF(ISNUMBER(FIND(","&amp;A150&amp;",",INDIRECT("E"&amp;$B$2))),"yes","no")</f>
        <v>no</v>
      </c>
      <c r="C150" s="205">
        <f t="shared" ca="1" si="205"/>
        <v>999999</v>
      </c>
      <c r="D150" s="204"/>
      <c r="E150" s="206"/>
      <c r="F150" s="207"/>
      <c r="G150" s="208"/>
      <c r="H150" s="209"/>
      <c r="I150" s="210"/>
      <c r="J150" s="211"/>
      <c r="K150" s="212"/>
      <c r="L150" s="213"/>
      <c r="M150" s="213"/>
      <c r="N150" s="214"/>
      <c r="O150" s="223">
        <v>144</v>
      </c>
      <c r="P150" s="227" t="str">
        <f t="shared" si="206"/>
        <v>-</v>
      </c>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c r="DM150" s="139"/>
      <c r="DN150" s="139"/>
      <c r="DO150" s="139"/>
      <c r="DP150" s="139"/>
      <c r="DQ150" s="139"/>
      <c r="DR150" s="139"/>
      <c r="DS150" s="139"/>
      <c r="DT150" s="139"/>
      <c r="DU150" s="139"/>
      <c r="DV150" s="139"/>
      <c r="DW150" s="139"/>
      <c r="DX150" s="139"/>
      <c r="DY150" s="139"/>
      <c r="DZ150" s="139"/>
      <c r="EA150" s="139"/>
      <c r="EB150" s="139"/>
      <c r="EC150" s="139"/>
      <c r="ED150" s="139"/>
      <c r="EE150" s="139"/>
      <c r="EF150" s="139"/>
      <c r="EG150" s="139"/>
      <c r="EH150" s="139"/>
      <c r="EI150" s="139"/>
      <c r="EJ150" s="139"/>
      <c r="EK150" s="139"/>
      <c r="EL150" s="139"/>
      <c r="EM150" s="139"/>
      <c r="EN150" s="139"/>
      <c r="EO150" s="139"/>
      <c r="EP150" s="139"/>
      <c r="EQ150" s="139"/>
      <c r="ER150" s="139"/>
      <c r="ES150" s="139"/>
      <c r="ET150" s="139"/>
      <c r="EU150" s="139"/>
      <c r="EV150" s="139"/>
      <c r="EW150" s="139"/>
      <c r="EX150" s="139"/>
      <c r="EY150" s="139"/>
      <c r="EZ150" s="139"/>
      <c r="FA150" s="139"/>
      <c r="FB150" s="139"/>
      <c r="FC150" s="139"/>
      <c r="FD150" s="139" t="str">
        <f>'VRP Model'!FA150</f>
        <v>-</v>
      </c>
      <c r="FE150" s="275">
        <v>999999</v>
      </c>
      <c r="FF150" s="275">
        <v>999999</v>
      </c>
      <c r="FG150" s="275">
        <v>999999</v>
      </c>
      <c r="FH150" s="275">
        <v>999999</v>
      </c>
      <c r="FI150" s="275">
        <v>999999</v>
      </c>
      <c r="FJ150" s="275">
        <v>999999</v>
      </c>
      <c r="FK150" s="275">
        <v>999999</v>
      </c>
      <c r="FL150" s="275">
        <v>999999</v>
      </c>
      <c r="FM150" s="275">
        <v>999999</v>
      </c>
      <c r="FN150" s="275">
        <v>999999</v>
      </c>
      <c r="FO150" s="275">
        <v>999999</v>
      </c>
      <c r="FP150" s="275">
        <v>999999</v>
      </c>
      <c r="FQ150" s="275">
        <v>999999</v>
      </c>
      <c r="FR150" s="275">
        <v>999999</v>
      </c>
      <c r="FS150" s="275">
        <v>999999</v>
      </c>
      <c r="FT150" s="275">
        <v>999999</v>
      </c>
      <c r="FU150" s="275">
        <v>999999</v>
      </c>
      <c r="FV150" s="275">
        <v>999999</v>
      </c>
      <c r="FW150" s="275">
        <v>999999</v>
      </c>
      <c r="FX150" s="275">
        <v>999999</v>
      </c>
      <c r="FY150" s="275">
        <v>999999</v>
      </c>
      <c r="FZ150" s="275">
        <v>999999</v>
      </c>
      <c r="GA150" s="275">
        <v>999999</v>
      </c>
      <c r="GB150" s="275">
        <v>999999</v>
      </c>
      <c r="GC150" s="275">
        <v>999999</v>
      </c>
      <c r="GD150" s="275">
        <v>999999</v>
      </c>
      <c r="GE150" s="275">
        <v>999999</v>
      </c>
      <c r="GF150" s="275">
        <v>999999</v>
      </c>
      <c r="GG150" s="275">
        <v>999999</v>
      </c>
      <c r="GH150" s="275">
        <v>999999</v>
      </c>
      <c r="GI150" s="275">
        <v>999999</v>
      </c>
      <c r="GJ150" s="275">
        <v>999999</v>
      </c>
      <c r="GK150" s="275">
        <v>999999</v>
      </c>
      <c r="GL150" s="275">
        <v>999999</v>
      </c>
      <c r="GM150" s="275">
        <v>999999</v>
      </c>
      <c r="GN150" s="275">
        <v>999999</v>
      </c>
    </row>
    <row r="151" spans="1:196" ht="106" customHeight="1" x14ac:dyDescent="0.15">
      <c r="A151" s="211">
        <v>145</v>
      </c>
      <c r="B151" s="216" t="str" cm="1">
        <f t="array" aca="1" ref="B151" ca="1">IF(ISNUMBER(FIND(","&amp;A151&amp;",",INDIRECT("E"&amp;$B$2))),"yes","no")</f>
        <v>no</v>
      </c>
      <c r="C151" s="205">
        <f t="shared" ca="1" si="205"/>
        <v>999999</v>
      </c>
      <c r="D151" s="204"/>
      <c r="E151" s="206"/>
      <c r="F151" s="207"/>
      <c r="G151" s="208"/>
      <c r="H151" s="209"/>
      <c r="I151" s="210"/>
      <c r="J151" s="211"/>
      <c r="K151" s="212"/>
      <c r="L151" s="213"/>
      <c r="M151" s="213"/>
      <c r="N151" s="214"/>
      <c r="O151" s="223">
        <v>145</v>
      </c>
      <c r="P151" s="227" t="str">
        <f t="shared" si="206"/>
        <v>-</v>
      </c>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c r="DS151" s="139"/>
      <c r="DT151" s="139"/>
      <c r="DU151" s="139"/>
      <c r="DV151" s="139"/>
      <c r="DW151" s="139"/>
      <c r="DX151" s="139"/>
      <c r="DY151" s="139"/>
      <c r="DZ151" s="139"/>
      <c r="EA151" s="139"/>
      <c r="EB151" s="139"/>
      <c r="EC151" s="139"/>
      <c r="ED151" s="139"/>
      <c r="EE151" s="139"/>
      <c r="EF151" s="139"/>
      <c r="EG151" s="139"/>
      <c r="EH151" s="139"/>
      <c r="EI151" s="139"/>
      <c r="EJ151" s="139"/>
      <c r="EK151" s="139"/>
      <c r="EL151" s="139"/>
      <c r="EM151" s="139"/>
      <c r="EN151" s="139"/>
      <c r="EO151" s="139"/>
      <c r="EP151" s="139"/>
      <c r="EQ151" s="139"/>
      <c r="ER151" s="139"/>
      <c r="ES151" s="139"/>
      <c r="ET151" s="139"/>
      <c r="EU151" s="139"/>
      <c r="EV151" s="139"/>
      <c r="EW151" s="139"/>
      <c r="EX151" s="139"/>
      <c r="EY151" s="139"/>
      <c r="EZ151" s="139"/>
      <c r="FA151" s="139"/>
      <c r="FB151" s="139"/>
      <c r="FC151" s="139"/>
      <c r="FD151" s="139"/>
      <c r="FE151" s="139" t="str">
        <f>'VRP Model'!FB151</f>
        <v>-</v>
      </c>
      <c r="FF151" s="275">
        <v>999999</v>
      </c>
      <c r="FG151" s="275">
        <v>999999</v>
      </c>
      <c r="FH151" s="275">
        <v>999999</v>
      </c>
      <c r="FI151" s="275">
        <v>999999</v>
      </c>
      <c r="FJ151" s="275">
        <v>999999</v>
      </c>
      <c r="FK151" s="275">
        <v>999999</v>
      </c>
      <c r="FL151" s="275">
        <v>999999</v>
      </c>
      <c r="FM151" s="275">
        <v>999999</v>
      </c>
      <c r="FN151" s="275">
        <v>999999</v>
      </c>
      <c r="FO151" s="275">
        <v>999999</v>
      </c>
      <c r="FP151" s="275">
        <v>999999</v>
      </c>
      <c r="FQ151" s="275">
        <v>999999</v>
      </c>
      <c r="FR151" s="275">
        <v>999999</v>
      </c>
      <c r="FS151" s="275">
        <v>999999</v>
      </c>
      <c r="FT151" s="275">
        <v>999999</v>
      </c>
      <c r="FU151" s="275">
        <v>999999</v>
      </c>
      <c r="FV151" s="275">
        <v>999999</v>
      </c>
      <c r="FW151" s="275">
        <v>999999</v>
      </c>
      <c r="FX151" s="275">
        <v>999999</v>
      </c>
      <c r="FY151" s="275">
        <v>999999</v>
      </c>
      <c r="FZ151" s="275">
        <v>999999</v>
      </c>
      <c r="GA151" s="275">
        <v>999999</v>
      </c>
      <c r="GB151" s="275">
        <v>999999</v>
      </c>
      <c r="GC151" s="275">
        <v>999999</v>
      </c>
      <c r="GD151" s="275">
        <v>999999</v>
      </c>
      <c r="GE151" s="275">
        <v>999999</v>
      </c>
      <c r="GF151" s="275">
        <v>999999</v>
      </c>
      <c r="GG151" s="275">
        <v>999999</v>
      </c>
      <c r="GH151" s="275">
        <v>999999</v>
      </c>
      <c r="GI151" s="275">
        <v>999999</v>
      </c>
      <c r="GJ151" s="275">
        <v>999999</v>
      </c>
      <c r="GK151" s="275">
        <v>999999</v>
      </c>
      <c r="GL151" s="275">
        <v>999999</v>
      </c>
      <c r="GM151" s="275">
        <v>999999</v>
      </c>
      <c r="GN151" s="275">
        <v>999999</v>
      </c>
    </row>
    <row r="152" spans="1:196" ht="88" customHeight="1" x14ac:dyDescent="0.15">
      <c r="A152" s="211">
        <v>146</v>
      </c>
      <c r="B152" s="216" t="str" cm="1">
        <f t="array" aca="1" ref="B152" ca="1">IF(ISNUMBER(FIND(","&amp;A152&amp;",",INDIRECT("E"&amp;$B$2))),"yes","no")</f>
        <v>no</v>
      </c>
      <c r="C152" s="205">
        <f t="shared" ca="1" si="205"/>
        <v>999999</v>
      </c>
      <c r="D152" s="204"/>
      <c r="E152" s="206"/>
      <c r="F152" s="207"/>
      <c r="G152" s="208"/>
      <c r="H152" s="209"/>
      <c r="I152" s="210"/>
      <c r="J152" s="211"/>
      <c r="K152" s="212"/>
      <c r="L152" s="213"/>
      <c r="M152" s="213"/>
      <c r="N152" s="214"/>
      <c r="O152" s="223">
        <v>146</v>
      </c>
      <c r="P152" s="227" t="str">
        <f t="shared" si="206"/>
        <v>-</v>
      </c>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c r="DS152" s="139"/>
      <c r="DT152" s="139"/>
      <c r="DU152" s="139"/>
      <c r="DV152" s="139"/>
      <c r="DW152" s="139"/>
      <c r="DX152" s="139"/>
      <c r="DY152" s="139"/>
      <c r="DZ152" s="139"/>
      <c r="EA152" s="139"/>
      <c r="EB152" s="139"/>
      <c r="EC152" s="139"/>
      <c r="ED152" s="139"/>
      <c r="EE152" s="139"/>
      <c r="EF152" s="139"/>
      <c r="EG152" s="139"/>
      <c r="EH152" s="139"/>
      <c r="EI152" s="139"/>
      <c r="EJ152" s="139"/>
      <c r="EK152" s="139"/>
      <c r="EL152" s="139"/>
      <c r="EM152" s="139"/>
      <c r="EN152" s="139"/>
      <c r="EO152" s="139"/>
      <c r="EP152" s="139"/>
      <c r="EQ152" s="139"/>
      <c r="ER152" s="139"/>
      <c r="ES152" s="139"/>
      <c r="ET152" s="139"/>
      <c r="EU152" s="139"/>
      <c r="EV152" s="139"/>
      <c r="EW152" s="139"/>
      <c r="EX152" s="139"/>
      <c r="EY152" s="139"/>
      <c r="EZ152" s="139"/>
      <c r="FA152" s="139"/>
      <c r="FB152" s="139"/>
      <c r="FC152" s="139"/>
      <c r="FD152" s="139"/>
      <c r="FE152" s="139"/>
      <c r="FF152" s="139" t="str">
        <f>'VRP Model'!FC152</f>
        <v>-</v>
      </c>
      <c r="FG152" s="275">
        <v>999999</v>
      </c>
      <c r="FH152" s="275">
        <v>999999</v>
      </c>
      <c r="FI152" s="275">
        <v>999999</v>
      </c>
      <c r="FJ152" s="275">
        <v>999999</v>
      </c>
      <c r="FK152" s="275">
        <v>999999</v>
      </c>
      <c r="FL152" s="275">
        <v>999999</v>
      </c>
      <c r="FM152" s="275">
        <v>999999</v>
      </c>
      <c r="FN152" s="275">
        <v>999999</v>
      </c>
      <c r="FO152" s="275">
        <v>999999</v>
      </c>
      <c r="FP152" s="275">
        <v>999999</v>
      </c>
      <c r="FQ152" s="275">
        <v>999999</v>
      </c>
      <c r="FR152" s="275">
        <v>999999</v>
      </c>
      <c r="FS152" s="275">
        <v>999999</v>
      </c>
      <c r="FT152" s="275">
        <v>999999</v>
      </c>
      <c r="FU152" s="275">
        <v>999999</v>
      </c>
      <c r="FV152" s="275">
        <v>999999</v>
      </c>
      <c r="FW152" s="275">
        <v>999999</v>
      </c>
      <c r="FX152" s="275">
        <v>999999</v>
      </c>
      <c r="FY152" s="275">
        <v>999999</v>
      </c>
      <c r="FZ152" s="275">
        <v>999999</v>
      </c>
      <c r="GA152" s="275">
        <v>999999</v>
      </c>
      <c r="GB152" s="275">
        <v>999999</v>
      </c>
      <c r="GC152" s="275">
        <v>999999</v>
      </c>
      <c r="GD152" s="275">
        <v>999999</v>
      </c>
      <c r="GE152" s="275">
        <v>999999</v>
      </c>
      <c r="GF152" s="275">
        <v>999999</v>
      </c>
      <c r="GG152" s="275">
        <v>999999</v>
      </c>
      <c r="GH152" s="275">
        <v>999999</v>
      </c>
      <c r="GI152" s="275">
        <v>999999</v>
      </c>
      <c r="GJ152" s="275">
        <v>999999</v>
      </c>
      <c r="GK152" s="275">
        <v>999999</v>
      </c>
      <c r="GL152" s="275">
        <v>999999</v>
      </c>
      <c r="GM152" s="275">
        <v>999999</v>
      </c>
      <c r="GN152" s="275">
        <v>999999</v>
      </c>
    </row>
    <row r="153" spans="1:196" ht="72" customHeight="1" x14ac:dyDescent="0.15">
      <c r="A153" s="211">
        <v>147</v>
      </c>
      <c r="B153" s="216" t="str" cm="1">
        <f t="array" aca="1" ref="B153" ca="1">IF(ISNUMBER(FIND(","&amp;A153&amp;",",INDIRECT("E"&amp;$B$2))),"yes","no")</f>
        <v>no</v>
      </c>
      <c r="C153" s="205">
        <f t="shared" ca="1" si="205"/>
        <v>999999</v>
      </c>
      <c r="D153" s="204"/>
      <c r="E153" s="206"/>
      <c r="F153" s="207"/>
      <c r="G153" s="208"/>
      <c r="H153" s="209"/>
      <c r="I153" s="210"/>
      <c r="J153" s="211"/>
      <c r="K153" s="212"/>
      <c r="L153" s="213"/>
      <c r="M153" s="213"/>
      <c r="N153" s="214"/>
      <c r="O153" s="223">
        <v>147</v>
      </c>
      <c r="P153" s="227" t="str">
        <f t="shared" si="206"/>
        <v>-</v>
      </c>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c r="DM153" s="139"/>
      <c r="DN153" s="139"/>
      <c r="DO153" s="139"/>
      <c r="DP153" s="139"/>
      <c r="DQ153" s="139"/>
      <c r="DR153" s="139"/>
      <c r="DS153" s="139"/>
      <c r="DT153" s="139"/>
      <c r="DU153" s="139"/>
      <c r="DV153" s="139"/>
      <c r="DW153" s="139"/>
      <c r="DX153" s="139"/>
      <c r="DY153" s="139"/>
      <c r="DZ153" s="139"/>
      <c r="EA153" s="139"/>
      <c r="EB153" s="139"/>
      <c r="EC153" s="139"/>
      <c r="ED153" s="139"/>
      <c r="EE153" s="139"/>
      <c r="EF153" s="139"/>
      <c r="EG153" s="139"/>
      <c r="EH153" s="139"/>
      <c r="EI153" s="139"/>
      <c r="EJ153" s="139"/>
      <c r="EK153" s="139"/>
      <c r="EL153" s="139"/>
      <c r="EM153" s="139"/>
      <c r="EN153" s="139"/>
      <c r="EO153" s="139"/>
      <c r="EP153" s="139"/>
      <c r="EQ153" s="139"/>
      <c r="ER153" s="139"/>
      <c r="ES153" s="139"/>
      <c r="ET153" s="139"/>
      <c r="EU153" s="139"/>
      <c r="EV153" s="139"/>
      <c r="EW153" s="139"/>
      <c r="EX153" s="139"/>
      <c r="EY153" s="139"/>
      <c r="EZ153" s="139"/>
      <c r="FA153" s="139"/>
      <c r="FB153" s="139"/>
      <c r="FC153" s="139"/>
      <c r="FD153" s="139"/>
      <c r="FE153" s="139"/>
      <c r="FF153" s="139"/>
      <c r="FG153" s="139" t="str">
        <f>'VRP Model'!FD153</f>
        <v>-</v>
      </c>
      <c r="FH153" s="275">
        <v>999999</v>
      </c>
      <c r="FI153" s="275">
        <v>999999</v>
      </c>
      <c r="FJ153" s="275">
        <v>999999</v>
      </c>
      <c r="FK153" s="275">
        <v>999999</v>
      </c>
      <c r="FL153" s="275">
        <v>999999</v>
      </c>
      <c r="FM153" s="275">
        <v>999999</v>
      </c>
      <c r="FN153" s="275">
        <v>999999</v>
      </c>
      <c r="FO153" s="275">
        <v>999999</v>
      </c>
      <c r="FP153" s="275">
        <v>999999</v>
      </c>
      <c r="FQ153" s="275">
        <v>999999</v>
      </c>
      <c r="FR153" s="275">
        <v>999999</v>
      </c>
      <c r="FS153" s="275">
        <v>999999</v>
      </c>
      <c r="FT153" s="275">
        <v>999999</v>
      </c>
      <c r="FU153" s="275">
        <v>999999</v>
      </c>
      <c r="FV153" s="275">
        <v>999999</v>
      </c>
      <c r="FW153" s="275">
        <v>999999</v>
      </c>
      <c r="FX153" s="275">
        <v>999999</v>
      </c>
      <c r="FY153" s="275">
        <v>999999</v>
      </c>
      <c r="FZ153" s="275">
        <v>999999</v>
      </c>
      <c r="GA153" s="275">
        <v>999999</v>
      </c>
      <c r="GB153" s="275">
        <v>999999</v>
      </c>
      <c r="GC153" s="275">
        <v>999999</v>
      </c>
      <c r="GD153" s="275">
        <v>999999</v>
      </c>
      <c r="GE153" s="275">
        <v>999999</v>
      </c>
      <c r="GF153" s="275">
        <v>999999</v>
      </c>
      <c r="GG153" s="275">
        <v>999999</v>
      </c>
      <c r="GH153" s="275">
        <v>999999</v>
      </c>
      <c r="GI153" s="275">
        <v>999999</v>
      </c>
      <c r="GJ153" s="275">
        <v>999999</v>
      </c>
      <c r="GK153" s="275">
        <v>999999</v>
      </c>
      <c r="GL153" s="275">
        <v>999999</v>
      </c>
      <c r="GM153" s="275">
        <v>999999</v>
      </c>
      <c r="GN153" s="275">
        <v>999999</v>
      </c>
    </row>
    <row r="154" spans="1:196" ht="80" customHeight="1" x14ac:dyDescent="0.15">
      <c r="A154" s="211">
        <v>148</v>
      </c>
      <c r="B154" s="216" t="str" cm="1">
        <f t="array" aca="1" ref="B154" ca="1">IF(ISNUMBER(FIND(","&amp;A154&amp;",",INDIRECT("E"&amp;$B$2))),"yes","no")</f>
        <v>no</v>
      </c>
      <c r="C154" s="205">
        <f t="shared" ca="1" si="205"/>
        <v>999999</v>
      </c>
      <c r="D154" s="204"/>
      <c r="E154" s="206"/>
      <c r="F154" s="207"/>
      <c r="G154" s="208"/>
      <c r="H154" s="209"/>
      <c r="I154" s="210"/>
      <c r="J154" s="211"/>
      <c r="K154" s="212"/>
      <c r="L154" s="213"/>
      <c r="M154" s="213"/>
      <c r="N154" s="214"/>
      <c r="O154" s="223">
        <v>148</v>
      </c>
      <c r="P154" s="227" t="str">
        <f t="shared" si="206"/>
        <v>-</v>
      </c>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39"/>
      <c r="EE154" s="139"/>
      <c r="EF154" s="139"/>
      <c r="EG154" s="139"/>
      <c r="EH154" s="139"/>
      <c r="EI154" s="139"/>
      <c r="EJ154" s="139"/>
      <c r="EK154" s="139"/>
      <c r="EL154" s="139"/>
      <c r="EM154" s="139"/>
      <c r="EN154" s="139"/>
      <c r="EO154" s="139"/>
      <c r="EP154" s="139"/>
      <c r="EQ154" s="139"/>
      <c r="ER154" s="139"/>
      <c r="ES154" s="139"/>
      <c r="ET154" s="139"/>
      <c r="EU154" s="139"/>
      <c r="EV154" s="139"/>
      <c r="EW154" s="139"/>
      <c r="EX154" s="139"/>
      <c r="EY154" s="139"/>
      <c r="EZ154" s="139"/>
      <c r="FA154" s="139"/>
      <c r="FB154" s="139"/>
      <c r="FC154" s="139"/>
      <c r="FD154" s="139"/>
      <c r="FE154" s="139"/>
      <c r="FF154" s="139"/>
      <c r="FG154" s="139"/>
      <c r="FH154" s="139" t="str">
        <f>'VRP Model'!FE154</f>
        <v>-</v>
      </c>
      <c r="FI154" s="275">
        <v>999999</v>
      </c>
      <c r="FJ154" s="275">
        <v>999999</v>
      </c>
      <c r="FK154" s="275">
        <v>999999</v>
      </c>
      <c r="FL154" s="275">
        <v>999999</v>
      </c>
      <c r="FM154" s="275">
        <v>999999</v>
      </c>
      <c r="FN154" s="275">
        <v>999999</v>
      </c>
      <c r="FO154" s="275">
        <v>999999</v>
      </c>
      <c r="FP154" s="275">
        <v>999999</v>
      </c>
      <c r="FQ154" s="275">
        <v>999999</v>
      </c>
      <c r="FR154" s="275">
        <v>999999</v>
      </c>
      <c r="FS154" s="275">
        <v>999999</v>
      </c>
      <c r="FT154" s="275">
        <v>999999</v>
      </c>
      <c r="FU154" s="275">
        <v>999999</v>
      </c>
      <c r="FV154" s="275">
        <v>999999</v>
      </c>
      <c r="FW154" s="275">
        <v>999999</v>
      </c>
      <c r="FX154" s="275">
        <v>999999</v>
      </c>
      <c r="FY154" s="275">
        <v>999999</v>
      </c>
      <c r="FZ154" s="275">
        <v>999999</v>
      </c>
      <c r="GA154" s="275">
        <v>999999</v>
      </c>
      <c r="GB154" s="275">
        <v>999999</v>
      </c>
      <c r="GC154" s="275">
        <v>999999</v>
      </c>
      <c r="GD154" s="275">
        <v>999999</v>
      </c>
      <c r="GE154" s="275">
        <v>999999</v>
      </c>
      <c r="GF154" s="275">
        <v>999999</v>
      </c>
      <c r="GG154" s="275">
        <v>999999</v>
      </c>
      <c r="GH154" s="275">
        <v>999999</v>
      </c>
      <c r="GI154" s="275">
        <v>999999</v>
      </c>
      <c r="GJ154" s="275">
        <v>999999</v>
      </c>
      <c r="GK154" s="275">
        <v>999999</v>
      </c>
      <c r="GL154" s="275">
        <v>999999</v>
      </c>
      <c r="GM154" s="275">
        <v>999999</v>
      </c>
      <c r="GN154" s="275">
        <v>999999</v>
      </c>
    </row>
    <row r="155" spans="1:196" ht="80" customHeight="1" x14ac:dyDescent="0.15">
      <c r="A155" s="211">
        <v>149</v>
      </c>
      <c r="B155" s="216" t="str" cm="1">
        <f t="array" aca="1" ref="B155" ca="1">IF(ISNUMBER(FIND(","&amp;A155&amp;",",INDIRECT("E"&amp;$B$2))),"yes","no")</f>
        <v>no</v>
      </c>
      <c r="C155" s="205">
        <f t="shared" ca="1" si="205"/>
        <v>999999</v>
      </c>
      <c r="D155" s="204"/>
      <c r="E155" s="206"/>
      <c r="F155" s="207"/>
      <c r="G155" s="208"/>
      <c r="H155" s="209"/>
      <c r="I155" s="210"/>
      <c r="J155" s="211"/>
      <c r="K155" s="212"/>
      <c r="L155" s="213"/>
      <c r="M155" s="213"/>
      <c r="N155" s="214"/>
      <c r="O155" s="223">
        <v>149</v>
      </c>
      <c r="P155" s="227" t="str">
        <f t="shared" si="206"/>
        <v>-</v>
      </c>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DL155" s="139"/>
      <c r="DM155" s="139"/>
      <c r="DN155" s="139"/>
      <c r="DO155" s="139"/>
      <c r="DP155" s="139"/>
      <c r="DQ155" s="139"/>
      <c r="DR155" s="139"/>
      <c r="DS155" s="139"/>
      <c r="DT155" s="139"/>
      <c r="DU155" s="139"/>
      <c r="DV155" s="139"/>
      <c r="DW155" s="139"/>
      <c r="DX155" s="139"/>
      <c r="DY155" s="139"/>
      <c r="DZ155" s="139"/>
      <c r="EA155" s="139"/>
      <c r="EB155" s="139"/>
      <c r="EC155" s="139"/>
      <c r="ED155" s="139"/>
      <c r="EE155" s="139"/>
      <c r="EF155" s="139"/>
      <c r="EG155" s="139"/>
      <c r="EH155" s="139"/>
      <c r="EI155" s="139"/>
      <c r="EJ155" s="139"/>
      <c r="EK155" s="139"/>
      <c r="EL155" s="139"/>
      <c r="EM155" s="139"/>
      <c r="EN155" s="139"/>
      <c r="EO155" s="139"/>
      <c r="EP155" s="139"/>
      <c r="EQ155" s="139"/>
      <c r="ER155" s="139"/>
      <c r="ES155" s="139"/>
      <c r="ET155" s="139"/>
      <c r="EU155" s="139"/>
      <c r="EV155" s="139"/>
      <c r="EW155" s="139"/>
      <c r="EX155" s="139"/>
      <c r="EY155" s="139"/>
      <c r="EZ155" s="139"/>
      <c r="FA155" s="139"/>
      <c r="FB155" s="139"/>
      <c r="FC155" s="139"/>
      <c r="FD155" s="139"/>
      <c r="FE155" s="139"/>
      <c r="FF155" s="139"/>
      <c r="FG155" s="139"/>
      <c r="FH155" s="139"/>
      <c r="FI155" s="139" t="str">
        <f>'VRP Model'!FF155</f>
        <v>-</v>
      </c>
      <c r="FJ155" s="275">
        <v>999999</v>
      </c>
      <c r="FK155" s="275">
        <v>999999</v>
      </c>
      <c r="FL155" s="275">
        <v>999999</v>
      </c>
      <c r="FM155" s="275">
        <v>999999</v>
      </c>
      <c r="FN155" s="275">
        <v>999999</v>
      </c>
      <c r="FO155" s="275">
        <v>999999</v>
      </c>
      <c r="FP155" s="275">
        <v>999999</v>
      </c>
      <c r="FQ155" s="275">
        <v>999999</v>
      </c>
      <c r="FR155" s="275">
        <v>999999</v>
      </c>
      <c r="FS155" s="275">
        <v>999999</v>
      </c>
      <c r="FT155" s="275">
        <v>999999</v>
      </c>
      <c r="FU155" s="275">
        <v>999999</v>
      </c>
      <c r="FV155" s="275">
        <v>999999</v>
      </c>
      <c r="FW155" s="275">
        <v>999999</v>
      </c>
      <c r="FX155" s="275">
        <v>999999</v>
      </c>
      <c r="FY155" s="275">
        <v>999999</v>
      </c>
      <c r="FZ155" s="275">
        <v>999999</v>
      </c>
      <c r="GA155" s="275">
        <v>999999</v>
      </c>
      <c r="GB155" s="275">
        <v>999999</v>
      </c>
      <c r="GC155" s="275">
        <v>999999</v>
      </c>
      <c r="GD155" s="275">
        <v>999999</v>
      </c>
      <c r="GE155" s="275">
        <v>999999</v>
      </c>
      <c r="GF155" s="275">
        <v>999999</v>
      </c>
      <c r="GG155" s="275">
        <v>999999</v>
      </c>
      <c r="GH155" s="275">
        <v>999999</v>
      </c>
      <c r="GI155" s="275">
        <v>999999</v>
      </c>
      <c r="GJ155" s="275">
        <v>999999</v>
      </c>
      <c r="GK155" s="275">
        <v>999999</v>
      </c>
      <c r="GL155" s="275">
        <v>999999</v>
      </c>
      <c r="GM155" s="275">
        <v>999999</v>
      </c>
      <c r="GN155" s="275">
        <v>999999</v>
      </c>
    </row>
    <row r="156" spans="1:196" ht="53" customHeight="1" x14ac:dyDescent="0.15">
      <c r="A156" s="211">
        <v>150</v>
      </c>
      <c r="B156" s="216" t="str" cm="1">
        <f t="array" aca="1" ref="B156" ca="1">IF(ISNUMBER(FIND(","&amp;A156&amp;",",INDIRECT("E"&amp;$B$2))),"yes","no")</f>
        <v>no</v>
      </c>
      <c r="C156" s="205">
        <f t="shared" ca="1" si="205"/>
        <v>999999</v>
      </c>
      <c r="D156" s="204"/>
      <c r="E156" s="206"/>
      <c r="F156" s="207"/>
      <c r="G156" s="208"/>
      <c r="H156" s="209"/>
      <c r="I156" s="210"/>
      <c r="J156" s="211"/>
      <c r="K156" s="212"/>
      <c r="L156" s="213"/>
      <c r="M156" s="213"/>
      <c r="N156" s="214"/>
      <c r="O156" s="223">
        <v>150</v>
      </c>
      <c r="P156" s="227" t="str">
        <f t="shared" si="206"/>
        <v>-</v>
      </c>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139"/>
      <c r="DZ156" s="139"/>
      <c r="EA156" s="139"/>
      <c r="EB156" s="139"/>
      <c r="EC156" s="139"/>
      <c r="ED156" s="139"/>
      <c r="EE156" s="139"/>
      <c r="EF156" s="139"/>
      <c r="EG156" s="139"/>
      <c r="EH156" s="139"/>
      <c r="EI156" s="139"/>
      <c r="EJ156" s="139"/>
      <c r="EK156" s="139"/>
      <c r="EL156" s="139"/>
      <c r="EM156" s="139"/>
      <c r="EN156" s="139"/>
      <c r="EO156" s="139"/>
      <c r="EP156" s="139"/>
      <c r="EQ156" s="139"/>
      <c r="ER156" s="139"/>
      <c r="ES156" s="139"/>
      <c r="ET156" s="139"/>
      <c r="EU156" s="139"/>
      <c r="EV156" s="139"/>
      <c r="EW156" s="139"/>
      <c r="EX156" s="139"/>
      <c r="EY156" s="139"/>
      <c r="EZ156" s="139"/>
      <c r="FA156" s="139"/>
      <c r="FB156" s="139"/>
      <c r="FC156" s="139"/>
      <c r="FD156" s="139"/>
      <c r="FE156" s="139"/>
      <c r="FF156" s="139"/>
      <c r="FG156" s="139"/>
      <c r="FH156" s="139"/>
      <c r="FI156" s="139"/>
      <c r="FJ156" s="139" t="str">
        <f>'VRP Model'!FG156</f>
        <v>-</v>
      </c>
      <c r="FK156" s="275">
        <v>999999</v>
      </c>
      <c r="FL156" s="275">
        <v>999999</v>
      </c>
      <c r="FM156" s="275">
        <v>999999</v>
      </c>
      <c r="FN156" s="275">
        <v>999999</v>
      </c>
      <c r="FO156" s="275">
        <v>999999</v>
      </c>
      <c r="FP156" s="275">
        <v>999999</v>
      </c>
      <c r="FQ156" s="275">
        <v>999999</v>
      </c>
      <c r="FR156" s="275">
        <v>999999</v>
      </c>
      <c r="FS156" s="275">
        <v>999999</v>
      </c>
      <c r="FT156" s="275">
        <v>999999</v>
      </c>
      <c r="FU156" s="275">
        <v>999999</v>
      </c>
      <c r="FV156" s="275">
        <v>999999</v>
      </c>
      <c r="FW156" s="275">
        <v>999999</v>
      </c>
      <c r="FX156" s="275">
        <v>999999</v>
      </c>
      <c r="FY156" s="275">
        <v>999999</v>
      </c>
      <c r="FZ156" s="275">
        <v>999999</v>
      </c>
      <c r="GA156" s="275">
        <v>999999</v>
      </c>
      <c r="GB156" s="275">
        <v>999999</v>
      </c>
      <c r="GC156" s="275">
        <v>999999</v>
      </c>
      <c r="GD156" s="275">
        <v>999999</v>
      </c>
      <c r="GE156" s="275">
        <v>999999</v>
      </c>
      <c r="GF156" s="275">
        <v>999999</v>
      </c>
      <c r="GG156" s="275">
        <v>999999</v>
      </c>
      <c r="GH156" s="275">
        <v>999999</v>
      </c>
      <c r="GI156" s="275">
        <v>999999</v>
      </c>
      <c r="GJ156" s="275">
        <v>999999</v>
      </c>
      <c r="GK156" s="275">
        <v>999999</v>
      </c>
      <c r="GL156" s="275">
        <v>999999</v>
      </c>
      <c r="GM156" s="275">
        <v>999999</v>
      </c>
      <c r="GN156" s="275">
        <v>999999</v>
      </c>
    </row>
    <row r="157" spans="1:196" ht="90" customHeight="1" x14ac:dyDescent="0.15">
      <c r="A157" s="211">
        <v>151</v>
      </c>
      <c r="B157" s="216" t="str" cm="1">
        <f t="array" aca="1" ref="B157" ca="1">IF(ISNUMBER(FIND(","&amp;A157&amp;",",INDIRECT("E"&amp;$B$2))),"yes","no")</f>
        <v>no</v>
      </c>
      <c r="C157" s="205">
        <f t="shared" ca="1" si="205"/>
        <v>999999</v>
      </c>
      <c r="D157" s="204"/>
      <c r="E157" s="206"/>
      <c r="F157" s="207"/>
      <c r="G157" s="208"/>
      <c r="H157" s="209"/>
      <c r="I157" s="210"/>
      <c r="J157" s="211"/>
      <c r="K157" s="212"/>
      <c r="L157" s="213"/>
      <c r="M157" s="213"/>
      <c r="N157" s="214"/>
      <c r="O157" s="223">
        <v>151</v>
      </c>
      <c r="P157" s="227" t="str">
        <f t="shared" si="206"/>
        <v>-</v>
      </c>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DL157" s="139"/>
      <c r="DM157" s="139"/>
      <c r="DN157" s="139"/>
      <c r="DO157" s="139"/>
      <c r="DP157" s="139"/>
      <c r="DQ157" s="139"/>
      <c r="DR157" s="139"/>
      <c r="DS157" s="139"/>
      <c r="DT157" s="139"/>
      <c r="DU157" s="139"/>
      <c r="DV157" s="139"/>
      <c r="DW157" s="139"/>
      <c r="DX157" s="139"/>
      <c r="DY157" s="139"/>
      <c r="DZ157" s="139"/>
      <c r="EA157" s="139"/>
      <c r="EB157" s="139"/>
      <c r="EC157" s="139"/>
      <c r="ED157" s="139"/>
      <c r="EE157" s="139"/>
      <c r="EF157" s="139"/>
      <c r="EG157" s="139"/>
      <c r="EH157" s="139"/>
      <c r="EI157" s="139"/>
      <c r="EJ157" s="139"/>
      <c r="EK157" s="139"/>
      <c r="EL157" s="139"/>
      <c r="EM157" s="139"/>
      <c r="EN157" s="139"/>
      <c r="EO157" s="139"/>
      <c r="EP157" s="139"/>
      <c r="EQ157" s="139"/>
      <c r="ER157" s="139"/>
      <c r="ES157" s="139"/>
      <c r="ET157" s="139"/>
      <c r="EU157" s="139"/>
      <c r="EV157" s="139"/>
      <c r="EW157" s="139"/>
      <c r="EX157" s="139"/>
      <c r="EY157" s="139"/>
      <c r="EZ157" s="139"/>
      <c r="FA157" s="139"/>
      <c r="FB157" s="139"/>
      <c r="FC157" s="139"/>
      <c r="FD157" s="139"/>
      <c r="FE157" s="139"/>
      <c r="FF157" s="139"/>
      <c r="FG157" s="139"/>
      <c r="FH157" s="139"/>
      <c r="FI157" s="139"/>
      <c r="FJ157" s="139"/>
      <c r="FK157" s="139" t="str">
        <f>'VRP Model'!FH157</f>
        <v>-</v>
      </c>
      <c r="FL157" s="275">
        <v>999999</v>
      </c>
      <c r="FM157" s="275">
        <v>999999</v>
      </c>
      <c r="FN157" s="275">
        <v>999999</v>
      </c>
      <c r="FO157" s="275">
        <v>999999</v>
      </c>
      <c r="FP157" s="275">
        <v>999999</v>
      </c>
      <c r="FQ157" s="275">
        <v>999999</v>
      </c>
      <c r="FR157" s="275">
        <v>999999</v>
      </c>
      <c r="FS157" s="275">
        <v>999999</v>
      </c>
      <c r="FT157" s="275">
        <v>999999</v>
      </c>
      <c r="FU157" s="275">
        <v>999999</v>
      </c>
      <c r="FV157" s="275">
        <v>999999</v>
      </c>
      <c r="FW157" s="275">
        <v>999999</v>
      </c>
      <c r="FX157" s="275">
        <v>999999</v>
      </c>
      <c r="FY157" s="275">
        <v>999999</v>
      </c>
      <c r="FZ157" s="275">
        <v>999999</v>
      </c>
      <c r="GA157" s="275">
        <v>999999</v>
      </c>
      <c r="GB157" s="275">
        <v>999999</v>
      </c>
      <c r="GC157" s="275">
        <v>999999</v>
      </c>
      <c r="GD157" s="275">
        <v>999999</v>
      </c>
      <c r="GE157" s="275">
        <v>999999</v>
      </c>
      <c r="GF157" s="275">
        <v>999999</v>
      </c>
      <c r="GG157" s="275">
        <v>999999</v>
      </c>
      <c r="GH157" s="275">
        <v>999999</v>
      </c>
      <c r="GI157" s="275">
        <v>999999</v>
      </c>
      <c r="GJ157" s="275">
        <v>999999</v>
      </c>
      <c r="GK157" s="275">
        <v>999999</v>
      </c>
      <c r="GL157" s="275">
        <v>999999</v>
      </c>
      <c r="GM157" s="275">
        <v>999999</v>
      </c>
      <c r="GN157" s="275">
        <v>999999</v>
      </c>
    </row>
    <row r="158" spans="1:196" ht="68" customHeight="1" x14ac:dyDescent="0.15">
      <c r="A158" s="211">
        <v>152</v>
      </c>
      <c r="B158" s="216" t="str" cm="1">
        <f t="array" aca="1" ref="B158" ca="1">IF(ISNUMBER(FIND(","&amp;A158&amp;",",INDIRECT("E"&amp;$B$2))),"yes","no")</f>
        <v>no</v>
      </c>
      <c r="C158" s="205">
        <f t="shared" ca="1" si="205"/>
        <v>999999</v>
      </c>
      <c r="D158" s="204"/>
      <c r="E158" s="206"/>
      <c r="F158" s="207"/>
      <c r="G158" s="208"/>
      <c r="H158" s="209"/>
      <c r="I158" s="210"/>
      <c r="J158" s="211"/>
      <c r="K158" s="212"/>
      <c r="L158" s="213"/>
      <c r="M158" s="213"/>
      <c r="N158" s="214"/>
      <c r="O158" s="223">
        <v>152</v>
      </c>
      <c r="P158" s="227" t="str">
        <f t="shared" si="206"/>
        <v>-</v>
      </c>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139"/>
      <c r="DO158" s="139"/>
      <c r="DP158" s="139"/>
      <c r="DQ158" s="139"/>
      <c r="DR158" s="139"/>
      <c r="DS158" s="139"/>
      <c r="DT158" s="139"/>
      <c r="DU158" s="139"/>
      <c r="DV158" s="139"/>
      <c r="DW158" s="139"/>
      <c r="DX158" s="139"/>
      <c r="DY158" s="139"/>
      <c r="DZ158" s="139"/>
      <c r="EA158" s="139"/>
      <c r="EB158" s="139"/>
      <c r="EC158" s="139"/>
      <c r="ED158" s="139"/>
      <c r="EE158" s="139"/>
      <c r="EF158" s="139"/>
      <c r="EG158" s="139"/>
      <c r="EH158" s="139"/>
      <c r="EI158" s="139"/>
      <c r="EJ158" s="139"/>
      <c r="EK158" s="139"/>
      <c r="EL158" s="139"/>
      <c r="EM158" s="139"/>
      <c r="EN158" s="139"/>
      <c r="EO158" s="139"/>
      <c r="EP158" s="139"/>
      <c r="EQ158" s="139"/>
      <c r="ER158" s="139"/>
      <c r="ES158" s="139"/>
      <c r="ET158" s="139"/>
      <c r="EU158" s="139"/>
      <c r="EV158" s="139"/>
      <c r="EW158" s="139"/>
      <c r="EX158" s="139"/>
      <c r="EY158" s="139"/>
      <c r="EZ158" s="139"/>
      <c r="FA158" s="139"/>
      <c r="FB158" s="139"/>
      <c r="FC158" s="139"/>
      <c r="FD158" s="139"/>
      <c r="FE158" s="139"/>
      <c r="FF158" s="139"/>
      <c r="FG158" s="139"/>
      <c r="FH158" s="139"/>
      <c r="FI158" s="139"/>
      <c r="FJ158" s="139"/>
      <c r="FK158" s="139"/>
      <c r="FL158" s="139" t="str">
        <f>'VRP Model'!FI158</f>
        <v>-</v>
      </c>
      <c r="FM158" s="275">
        <v>999999</v>
      </c>
      <c r="FN158" s="275">
        <v>999999</v>
      </c>
      <c r="FO158" s="275">
        <v>999999</v>
      </c>
      <c r="FP158" s="275">
        <v>999999</v>
      </c>
      <c r="FQ158" s="275">
        <v>999999</v>
      </c>
      <c r="FR158" s="275">
        <v>999999</v>
      </c>
      <c r="FS158" s="275">
        <v>999999</v>
      </c>
      <c r="FT158" s="275">
        <v>999999</v>
      </c>
      <c r="FU158" s="275">
        <v>999999</v>
      </c>
      <c r="FV158" s="275">
        <v>999999</v>
      </c>
      <c r="FW158" s="275">
        <v>999999</v>
      </c>
      <c r="FX158" s="275">
        <v>999999</v>
      </c>
      <c r="FY158" s="275">
        <v>999999</v>
      </c>
      <c r="FZ158" s="275">
        <v>999999</v>
      </c>
      <c r="GA158" s="275">
        <v>999999</v>
      </c>
      <c r="GB158" s="275">
        <v>999999</v>
      </c>
      <c r="GC158" s="275">
        <v>999999</v>
      </c>
      <c r="GD158" s="275">
        <v>999999</v>
      </c>
      <c r="GE158" s="275">
        <v>999999</v>
      </c>
      <c r="GF158" s="275">
        <v>999999</v>
      </c>
      <c r="GG158" s="275">
        <v>999999</v>
      </c>
      <c r="GH158" s="275">
        <v>999999</v>
      </c>
      <c r="GI158" s="275">
        <v>999999</v>
      </c>
      <c r="GJ158" s="275">
        <v>999999</v>
      </c>
      <c r="GK158" s="275">
        <v>999999</v>
      </c>
      <c r="GL158" s="275">
        <v>999999</v>
      </c>
      <c r="GM158" s="275">
        <v>999999</v>
      </c>
      <c r="GN158" s="275">
        <v>999999</v>
      </c>
    </row>
    <row r="159" spans="1:196" ht="77" customHeight="1" x14ac:dyDescent="0.15">
      <c r="A159" s="211">
        <v>153</v>
      </c>
      <c r="B159" s="216" t="str" cm="1">
        <f t="array" aca="1" ref="B159" ca="1">IF(ISNUMBER(FIND(","&amp;A159&amp;",",INDIRECT("E"&amp;$B$2))),"yes","no")</f>
        <v>no</v>
      </c>
      <c r="C159" s="205">
        <f t="shared" ca="1" si="205"/>
        <v>999999</v>
      </c>
      <c r="D159" s="204"/>
      <c r="E159" s="206"/>
      <c r="F159" s="207"/>
      <c r="G159" s="208"/>
      <c r="H159" s="209"/>
      <c r="I159" s="210"/>
      <c r="J159" s="211"/>
      <c r="K159" s="212"/>
      <c r="L159" s="213"/>
      <c r="M159" s="213"/>
      <c r="N159" s="214"/>
      <c r="O159" s="223">
        <v>153</v>
      </c>
      <c r="P159" s="227" t="str">
        <f t="shared" si="206"/>
        <v>-</v>
      </c>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c r="EF159" s="139"/>
      <c r="EG159" s="139"/>
      <c r="EH159" s="139"/>
      <c r="EI159" s="139"/>
      <c r="EJ159" s="139"/>
      <c r="EK159" s="139"/>
      <c r="EL159" s="139"/>
      <c r="EM159" s="139"/>
      <c r="EN159" s="139"/>
      <c r="EO159" s="139"/>
      <c r="EP159" s="139"/>
      <c r="EQ159" s="139"/>
      <c r="ER159" s="139"/>
      <c r="ES159" s="139"/>
      <c r="ET159" s="139"/>
      <c r="EU159" s="139"/>
      <c r="EV159" s="139"/>
      <c r="EW159" s="139"/>
      <c r="EX159" s="139"/>
      <c r="EY159" s="139"/>
      <c r="EZ159" s="139"/>
      <c r="FA159" s="139"/>
      <c r="FB159" s="139"/>
      <c r="FC159" s="139"/>
      <c r="FD159" s="139"/>
      <c r="FE159" s="139"/>
      <c r="FF159" s="139"/>
      <c r="FG159" s="139"/>
      <c r="FH159" s="139"/>
      <c r="FI159" s="139"/>
      <c r="FJ159" s="139"/>
      <c r="FK159" s="139"/>
      <c r="FL159" s="139"/>
      <c r="FM159" s="139" t="str">
        <f>'VRP Model'!FJ159</f>
        <v>-</v>
      </c>
      <c r="FN159" s="275">
        <v>999999</v>
      </c>
      <c r="FO159" s="275">
        <v>999999</v>
      </c>
      <c r="FP159" s="275">
        <v>999999</v>
      </c>
      <c r="FQ159" s="275">
        <v>999999</v>
      </c>
      <c r="FR159" s="275">
        <v>999999</v>
      </c>
      <c r="FS159" s="275">
        <v>999999</v>
      </c>
      <c r="FT159" s="275">
        <v>999999</v>
      </c>
      <c r="FU159" s="275">
        <v>999999</v>
      </c>
      <c r="FV159" s="275">
        <v>999999</v>
      </c>
      <c r="FW159" s="275">
        <v>999999</v>
      </c>
      <c r="FX159" s="275">
        <v>999999</v>
      </c>
      <c r="FY159" s="275">
        <v>999999</v>
      </c>
      <c r="FZ159" s="275">
        <v>999999</v>
      </c>
      <c r="GA159" s="275">
        <v>999999</v>
      </c>
      <c r="GB159" s="275">
        <v>999999</v>
      </c>
      <c r="GC159" s="275">
        <v>999999</v>
      </c>
      <c r="GD159" s="275">
        <v>999999</v>
      </c>
      <c r="GE159" s="275">
        <v>999999</v>
      </c>
      <c r="GF159" s="275">
        <v>999999</v>
      </c>
      <c r="GG159" s="275">
        <v>999999</v>
      </c>
      <c r="GH159" s="275">
        <v>999999</v>
      </c>
      <c r="GI159" s="275">
        <v>999999</v>
      </c>
      <c r="GJ159" s="275">
        <v>999999</v>
      </c>
      <c r="GK159" s="275">
        <v>999999</v>
      </c>
      <c r="GL159" s="275">
        <v>999999</v>
      </c>
      <c r="GM159" s="275">
        <v>999999</v>
      </c>
      <c r="GN159" s="275">
        <v>999999</v>
      </c>
    </row>
    <row r="160" spans="1:196" ht="86" customHeight="1" x14ac:dyDescent="0.15">
      <c r="A160" s="211">
        <v>154</v>
      </c>
      <c r="B160" s="216" t="str" cm="1">
        <f t="array" aca="1" ref="B160" ca="1">IF(ISNUMBER(FIND(","&amp;A160&amp;",",INDIRECT("E"&amp;$B$2))),"yes","no")</f>
        <v>no</v>
      </c>
      <c r="C160" s="205">
        <f t="shared" ca="1" si="205"/>
        <v>999999</v>
      </c>
      <c r="D160" s="204"/>
      <c r="E160" s="206"/>
      <c r="F160" s="207"/>
      <c r="G160" s="208"/>
      <c r="H160" s="209"/>
      <c r="I160" s="210"/>
      <c r="J160" s="211"/>
      <c r="K160" s="212"/>
      <c r="L160" s="213"/>
      <c r="M160" s="213"/>
      <c r="N160" s="214"/>
      <c r="O160" s="223">
        <v>154</v>
      </c>
      <c r="P160" s="227" t="str">
        <f t="shared" si="206"/>
        <v>-</v>
      </c>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DL160" s="139"/>
      <c r="DM160" s="139"/>
      <c r="DN160" s="139"/>
      <c r="DO160" s="139"/>
      <c r="DP160" s="139"/>
      <c r="DQ160" s="139"/>
      <c r="DR160" s="139"/>
      <c r="DS160" s="139"/>
      <c r="DT160" s="139"/>
      <c r="DU160" s="139"/>
      <c r="DV160" s="139"/>
      <c r="DW160" s="139"/>
      <c r="DX160" s="139"/>
      <c r="DY160" s="139"/>
      <c r="DZ160" s="139"/>
      <c r="EA160" s="139"/>
      <c r="EB160" s="139"/>
      <c r="EC160" s="139"/>
      <c r="ED160" s="139"/>
      <c r="EE160" s="139"/>
      <c r="EF160" s="139"/>
      <c r="EG160" s="139"/>
      <c r="EH160" s="139"/>
      <c r="EI160" s="139"/>
      <c r="EJ160" s="139"/>
      <c r="EK160" s="139"/>
      <c r="EL160" s="139"/>
      <c r="EM160" s="139"/>
      <c r="EN160" s="139"/>
      <c r="EO160" s="139"/>
      <c r="EP160" s="139"/>
      <c r="EQ160" s="139"/>
      <c r="ER160" s="139"/>
      <c r="ES160" s="139"/>
      <c r="ET160" s="139"/>
      <c r="EU160" s="139"/>
      <c r="EV160" s="139"/>
      <c r="EW160" s="139"/>
      <c r="EX160" s="139"/>
      <c r="EY160" s="139"/>
      <c r="EZ160" s="139"/>
      <c r="FA160" s="139"/>
      <c r="FB160" s="139"/>
      <c r="FC160" s="139"/>
      <c r="FD160" s="139"/>
      <c r="FE160" s="139"/>
      <c r="FF160" s="139"/>
      <c r="FG160" s="139"/>
      <c r="FH160" s="139"/>
      <c r="FI160" s="139"/>
      <c r="FJ160" s="139"/>
      <c r="FK160" s="139"/>
      <c r="FL160" s="139"/>
      <c r="FM160" s="139"/>
      <c r="FN160" s="139" t="str">
        <f>'VRP Model'!FK160</f>
        <v>-</v>
      </c>
      <c r="FO160" s="275">
        <v>999999</v>
      </c>
      <c r="FP160" s="275">
        <v>999999</v>
      </c>
      <c r="FQ160" s="275">
        <v>999999</v>
      </c>
      <c r="FR160" s="275">
        <v>999999</v>
      </c>
      <c r="FS160" s="275">
        <v>999999</v>
      </c>
      <c r="FT160" s="275">
        <v>999999</v>
      </c>
      <c r="FU160" s="275">
        <v>999999</v>
      </c>
      <c r="FV160" s="275">
        <v>999999</v>
      </c>
      <c r="FW160" s="275">
        <v>999999</v>
      </c>
      <c r="FX160" s="275">
        <v>999999</v>
      </c>
      <c r="FY160" s="275">
        <v>999999</v>
      </c>
      <c r="FZ160" s="275">
        <v>999999</v>
      </c>
      <c r="GA160" s="275">
        <v>999999</v>
      </c>
      <c r="GB160" s="275">
        <v>999999</v>
      </c>
      <c r="GC160" s="275">
        <v>999999</v>
      </c>
      <c r="GD160" s="275">
        <v>999999</v>
      </c>
      <c r="GE160" s="275">
        <v>999999</v>
      </c>
      <c r="GF160" s="275">
        <v>999999</v>
      </c>
      <c r="GG160" s="275">
        <v>999999</v>
      </c>
      <c r="GH160" s="275">
        <v>999999</v>
      </c>
      <c r="GI160" s="275">
        <v>999999</v>
      </c>
      <c r="GJ160" s="275">
        <v>999999</v>
      </c>
      <c r="GK160" s="275">
        <v>999999</v>
      </c>
      <c r="GL160" s="275">
        <v>999999</v>
      </c>
      <c r="GM160" s="275">
        <v>999999</v>
      </c>
      <c r="GN160" s="275">
        <v>999999</v>
      </c>
    </row>
    <row r="161" spans="1:196" ht="91" customHeight="1" x14ac:dyDescent="0.15">
      <c r="A161" s="211">
        <v>155</v>
      </c>
      <c r="B161" s="216" t="str" cm="1">
        <f t="array" aca="1" ref="B161" ca="1">IF(ISNUMBER(FIND(","&amp;A161&amp;",",INDIRECT("E"&amp;$B$2))),"yes","no")</f>
        <v>no</v>
      </c>
      <c r="C161" s="205">
        <f t="shared" ca="1" si="205"/>
        <v>999999</v>
      </c>
      <c r="D161" s="204"/>
      <c r="E161" s="206"/>
      <c r="F161" s="207"/>
      <c r="G161" s="208"/>
      <c r="H161" s="209"/>
      <c r="I161" s="210"/>
      <c r="J161" s="211"/>
      <c r="K161" s="212"/>
      <c r="L161" s="213"/>
      <c r="M161" s="213"/>
      <c r="N161" s="214"/>
      <c r="O161" s="223">
        <v>155</v>
      </c>
      <c r="P161" s="227" t="str">
        <f t="shared" si="206"/>
        <v>-</v>
      </c>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39"/>
      <c r="DP161" s="139"/>
      <c r="DQ161" s="139"/>
      <c r="DR161" s="139"/>
      <c r="DS161" s="139"/>
      <c r="DT161" s="139"/>
      <c r="DU161" s="139"/>
      <c r="DV161" s="139"/>
      <c r="DW161" s="139"/>
      <c r="DX161" s="139"/>
      <c r="DY161" s="139"/>
      <c r="DZ161" s="139"/>
      <c r="EA161" s="139"/>
      <c r="EB161" s="139"/>
      <c r="EC161" s="139"/>
      <c r="ED161" s="139"/>
      <c r="EE161" s="139"/>
      <c r="EF161" s="139"/>
      <c r="EG161" s="139"/>
      <c r="EH161" s="139"/>
      <c r="EI161" s="139"/>
      <c r="EJ161" s="139"/>
      <c r="EK161" s="139"/>
      <c r="EL161" s="139"/>
      <c r="EM161" s="139"/>
      <c r="EN161" s="139"/>
      <c r="EO161" s="139"/>
      <c r="EP161" s="139"/>
      <c r="EQ161" s="139"/>
      <c r="ER161" s="139"/>
      <c r="ES161" s="139"/>
      <c r="ET161" s="139"/>
      <c r="EU161" s="139"/>
      <c r="EV161" s="139"/>
      <c r="EW161" s="139"/>
      <c r="EX161" s="139"/>
      <c r="EY161" s="139"/>
      <c r="EZ161" s="139"/>
      <c r="FA161" s="139"/>
      <c r="FB161" s="139"/>
      <c r="FC161" s="139"/>
      <c r="FD161" s="139"/>
      <c r="FE161" s="139"/>
      <c r="FF161" s="139"/>
      <c r="FG161" s="139"/>
      <c r="FH161" s="139"/>
      <c r="FI161" s="139"/>
      <c r="FJ161" s="139"/>
      <c r="FK161" s="139"/>
      <c r="FL161" s="139"/>
      <c r="FM161" s="139"/>
      <c r="FN161" s="139"/>
      <c r="FO161" s="139" t="str">
        <f>'VRP Model'!FL161</f>
        <v>-</v>
      </c>
      <c r="FP161" s="275">
        <v>999999</v>
      </c>
      <c r="FQ161" s="275">
        <v>999999</v>
      </c>
      <c r="FR161" s="275">
        <v>999999</v>
      </c>
      <c r="FS161" s="275">
        <v>999999</v>
      </c>
      <c r="FT161" s="275">
        <v>999999</v>
      </c>
      <c r="FU161" s="275">
        <v>999999</v>
      </c>
      <c r="FV161" s="275">
        <v>999999</v>
      </c>
      <c r="FW161" s="275">
        <v>999999</v>
      </c>
      <c r="FX161" s="275">
        <v>999999</v>
      </c>
      <c r="FY161" s="275">
        <v>999999</v>
      </c>
      <c r="FZ161" s="275">
        <v>999999</v>
      </c>
      <c r="GA161" s="275">
        <v>999999</v>
      </c>
      <c r="GB161" s="275">
        <v>999999</v>
      </c>
      <c r="GC161" s="275">
        <v>999999</v>
      </c>
      <c r="GD161" s="275">
        <v>999999</v>
      </c>
      <c r="GE161" s="275">
        <v>999999</v>
      </c>
      <c r="GF161" s="275">
        <v>999999</v>
      </c>
      <c r="GG161" s="275">
        <v>999999</v>
      </c>
      <c r="GH161" s="275">
        <v>999999</v>
      </c>
      <c r="GI161" s="275">
        <v>999999</v>
      </c>
      <c r="GJ161" s="275">
        <v>999999</v>
      </c>
      <c r="GK161" s="275">
        <v>999999</v>
      </c>
      <c r="GL161" s="275">
        <v>999999</v>
      </c>
      <c r="GM161" s="275">
        <v>999999</v>
      </c>
      <c r="GN161" s="275">
        <v>999999</v>
      </c>
    </row>
    <row r="162" spans="1:196" ht="128" customHeight="1" x14ac:dyDescent="0.15">
      <c r="A162" s="211">
        <v>156</v>
      </c>
      <c r="B162" s="216" t="str" cm="1">
        <f t="array" aca="1" ref="B162" ca="1">IF(ISNUMBER(FIND(","&amp;A162&amp;",",INDIRECT("E"&amp;$B$2))),"yes","no")</f>
        <v>no</v>
      </c>
      <c r="C162" s="205">
        <f t="shared" ca="1" si="205"/>
        <v>999999</v>
      </c>
      <c r="D162" s="204"/>
      <c r="E162" s="206"/>
      <c r="F162" s="207"/>
      <c r="G162" s="208"/>
      <c r="H162" s="209"/>
      <c r="I162" s="210"/>
      <c r="J162" s="211"/>
      <c r="K162" s="212"/>
      <c r="L162" s="213"/>
      <c r="M162" s="213"/>
      <c r="N162" s="214"/>
      <c r="O162" s="223">
        <v>156</v>
      </c>
      <c r="P162" s="227" t="str">
        <f t="shared" si="206"/>
        <v>-</v>
      </c>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39"/>
      <c r="DP162" s="139"/>
      <c r="DQ162" s="139"/>
      <c r="DR162" s="139"/>
      <c r="DS162" s="139"/>
      <c r="DT162" s="139"/>
      <c r="DU162" s="139"/>
      <c r="DV162" s="139"/>
      <c r="DW162" s="139"/>
      <c r="DX162" s="139"/>
      <c r="DY162" s="139"/>
      <c r="DZ162" s="139"/>
      <c r="EA162" s="139"/>
      <c r="EB162" s="139"/>
      <c r="EC162" s="139"/>
      <c r="ED162" s="139"/>
      <c r="EE162" s="139"/>
      <c r="EF162" s="139"/>
      <c r="EG162" s="139"/>
      <c r="EH162" s="139"/>
      <c r="EI162" s="139"/>
      <c r="EJ162" s="139"/>
      <c r="EK162" s="139"/>
      <c r="EL162" s="139"/>
      <c r="EM162" s="139"/>
      <c r="EN162" s="139"/>
      <c r="EO162" s="139"/>
      <c r="EP162" s="139"/>
      <c r="EQ162" s="139"/>
      <c r="ER162" s="139"/>
      <c r="ES162" s="139"/>
      <c r="ET162" s="139"/>
      <c r="EU162" s="139"/>
      <c r="EV162" s="139"/>
      <c r="EW162" s="139"/>
      <c r="EX162" s="139"/>
      <c r="EY162" s="139"/>
      <c r="EZ162" s="139"/>
      <c r="FA162" s="139"/>
      <c r="FB162" s="139"/>
      <c r="FC162" s="139"/>
      <c r="FD162" s="139"/>
      <c r="FE162" s="139"/>
      <c r="FF162" s="139"/>
      <c r="FG162" s="139"/>
      <c r="FH162" s="139"/>
      <c r="FI162" s="139"/>
      <c r="FJ162" s="139"/>
      <c r="FK162" s="139"/>
      <c r="FL162" s="139"/>
      <c r="FM162" s="139"/>
      <c r="FN162" s="139"/>
      <c r="FO162" s="139"/>
      <c r="FP162" s="139" t="str">
        <f>'VRP Model'!FM162</f>
        <v>-</v>
      </c>
      <c r="FQ162" s="275">
        <v>999999</v>
      </c>
      <c r="FR162" s="275">
        <v>999999</v>
      </c>
      <c r="FS162" s="275">
        <v>999999</v>
      </c>
      <c r="FT162" s="275">
        <v>999999</v>
      </c>
      <c r="FU162" s="275">
        <v>999999</v>
      </c>
      <c r="FV162" s="275">
        <v>999999</v>
      </c>
      <c r="FW162" s="275">
        <v>999999</v>
      </c>
      <c r="FX162" s="275">
        <v>999999</v>
      </c>
      <c r="FY162" s="275">
        <v>999999</v>
      </c>
      <c r="FZ162" s="275">
        <v>999999</v>
      </c>
      <c r="GA162" s="275">
        <v>999999</v>
      </c>
      <c r="GB162" s="275">
        <v>999999</v>
      </c>
      <c r="GC162" s="275">
        <v>999999</v>
      </c>
      <c r="GD162" s="275">
        <v>999999</v>
      </c>
      <c r="GE162" s="275">
        <v>999999</v>
      </c>
      <c r="GF162" s="275">
        <v>999999</v>
      </c>
      <c r="GG162" s="275">
        <v>999999</v>
      </c>
      <c r="GH162" s="275">
        <v>999999</v>
      </c>
      <c r="GI162" s="275">
        <v>999999</v>
      </c>
      <c r="GJ162" s="275">
        <v>999999</v>
      </c>
      <c r="GK162" s="275">
        <v>999999</v>
      </c>
      <c r="GL162" s="275">
        <v>999999</v>
      </c>
      <c r="GM162" s="275">
        <v>999999</v>
      </c>
      <c r="GN162" s="275">
        <v>999999</v>
      </c>
    </row>
    <row r="163" spans="1:196" ht="111" customHeight="1" x14ac:dyDescent="0.15">
      <c r="A163" s="211">
        <v>157</v>
      </c>
      <c r="B163" s="216" t="str" cm="1">
        <f t="array" aca="1" ref="B163" ca="1">IF(ISNUMBER(FIND(","&amp;A163&amp;",",INDIRECT("E"&amp;$B$2))),"yes","no")</f>
        <v>no</v>
      </c>
      <c r="C163" s="205">
        <f t="shared" ca="1" si="205"/>
        <v>999999</v>
      </c>
      <c r="D163" s="204"/>
      <c r="E163" s="206"/>
      <c r="F163" s="207"/>
      <c r="G163" s="208"/>
      <c r="H163" s="209"/>
      <c r="I163" s="210"/>
      <c r="J163" s="211"/>
      <c r="K163" s="212"/>
      <c r="L163" s="213"/>
      <c r="M163" s="213"/>
      <c r="N163" s="214"/>
      <c r="O163" s="223">
        <v>157</v>
      </c>
      <c r="P163" s="227" t="str">
        <f t="shared" si="206"/>
        <v>-</v>
      </c>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39"/>
      <c r="DP163" s="139"/>
      <c r="DQ163" s="139"/>
      <c r="DR163" s="139"/>
      <c r="DS163" s="139"/>
      <c r="DT163" s="139"/>
      <c r="DU163" s="139"/>
      <c r="DV163" s="139"/>
      <c r="DW163" s="139"/>
      <c r="DX163" s="139"/>
      <c r="DY163" s="139"/>
      <c r="DZ163" s="139"/>
      <c r="EA163" s="139"/>
      <c r="EB163" s="139"/>
      <c r="EC163" s="139"/>
      <c r="ED163" s="139"/>
      <c r="EE163" s="139"/>
      <c r="EF163" s="139"/>
      <c r="EG163" s="139"/>
      <c r="EH163" s="139"/>
      <c r="EI163" s="139"/>
      <c r="EJ163" s="139"/>
      <c r="EK163" s="139"/>
      <c r="EL163" s="139"/>
      <c r="EM163" s="139"/>
      <c r="EN163" s="139"/>
      <c r="EO163" s="139"/>
      <c r="EP163" s="139"/>
      <c r="EQ163" s="139"/>
      <c r="ER163" s="139"/>
      <c r="ES163" s="139"/>
      <c r="ET163" s="139"/>
      <c r="EU163" s="139"/>
      <c r="EV163" s="139"/>
      <c r="EW163" s="139"/>
      <c r="EX163" s="139"/>
      <c r="EY163" s="139"/>
      <c r="EZ163" s="139"/>
      <c r="FA163" s="139"/>
      <c r="FB163" s="139"/>
      <c r="FC163" s="139"/>
      <c r="FD163" s="139"/>
      <c r="FE163" s="139"/>
      <c r="FF163" s="139"/>
      <c r="FG163" s="139"/>
      <c r="FH163" s="139"/>
      <c r="FI163" s="139"/>
      <c r="FJ163" s="139"/>
      <c r="FK163" s="139"/>
      <c r="FL163" s="139"/>
      <c r="FM163" s="139"/>
      <c r="FN163" s="139"/>
      <c r="FO163" s="139"/>
      <c r="FP163" s="139"/>
      <c r="FQ163" s="139" t="str">
        <f>'VRP Model'!FN163</f>
        <v>-</v>
      </c>
      <c r="FR163" s="275">
        <v>999999</v>
      </c>
      <c r="FS163" s="275">
        <v>999999</v>
      </c>
      <c r="FT163" s="275">
        <v>999999</v>
      </c>
      <c r="FU163" s="275">
        <v>999999</v>
      </c>
      <c r="FV163" s="275">
        <v>999999</v>
      </c>
      <c r="FW163" s="275">
        <v>999999</v>
      </c>
      <c r="FX163" s="275">
        <v>999999</v>
      </c>
      <c r="FY163" s="275">
        <v>999999</v>
      </c>
      <c r="FZ163" s="275">
        <v>999999</v>
      </c>
      <c r="GA163" s="275">
        <v>999999</v>
      </c>
      <c r="GB163" s="275">
        <v>999999</v>
      </c>
      <c r="GC163" s="275">
        <v>999999</v>
      </c>
      <c r="GD163" s="275">
        <v>999999</v>
      </c>
      <c r="GE163" s="275">
        <v>999999</v>
      </c>
      <c r="GF163" s="275">
        <v>999999</v>
      </c>
      <c r="GG163" s="275">
        <v>999999</v>
      </c>
      <c r="GH163" s="275">
        <v>999999</v>
      </c>
      <c r="GI163" s="275">
        <v>999999</v>
      </c>
      <c r="GJ163" s="275">
        <v>999999</v>
      </c>
      <c r="GK163" s="275">
        <v>999999</v>
      </c>
      <c r="GL163" s="275">
        <v>999999</v>
      </c>
      <c r="GM163" s="275">
        <v>999999</v>
      </c>
      <c r="GN163" s="275">
        <v>999999</v>
      </c>
    </row>
    <row r="164" spans="1:196" ht="93" customHeight="1" x14ac:dyDescent="0.15">
      <c r="A164" s="211">
        <v>158</v>
      </c>
      <c r="B164" s="216" t="str" cm="1">
        <f t="array" aca="1" ref="B164" ca="1">IF(ISNUMBER(FIND(","&amp;A164&amp;",",INDIRECT("E"&amp;$B$2))),"yes","no")</f>
        <v>no</v>
      </c>
      <c r="C164" s="205">
        <f t="shared" ca="1" si="205"/>
        <v>999999</v>
      </c>
      <c r="D164" s="204"/>
      <c r="E164" s="206"/>
      <c r="F164" s="207"/>
      <c r="G164" s="208"/>
      <c r="H164" s="209"/>
      <c r="I164" s="210"/>
      <c r="J164" s="211"/>
      <c r="K164" s="212"/>
      <c r="L164" s="213"/>
      <c r="M164" s="213"/>
      <c r="N164" s="214"/>
      <c r="O164" s="223">
        <v>158</v>
      </c>
      <c r="P164" s="227" t="str">
        <f t="shared" si="206"/>
        <v>-</v>
      </c>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39"/>
      <c r="DP164" s="139"/>
      <c r="DQ164" s="139"/>
      <c r="DR164" s="139"/>
      <c r="DS164" s="139"/>
      <c r="DT164" s="139"/>
      <c r="DU164" s="139"/>
      <c r="DV164" s="139"/>
      <c r="DW164" s="139"/>
      <c r="DX164" s="139"/>
      <c r="DY164" s="139"/>
      <c r="DZ164" s="139"/>
      <c r="EA164" s="139"/>
      <c r="EB164" s="139"/>
      <c r="EC164" s="139"/>
      <c r="ED164" s="139"/>
      <c r="EE164" s="139"/>
      <c r="EF164" s="139"/>
      <c r="EG164" s="139"/>
      <c r="EH164" s="139"/>
      <c r="EI164" s="139"/>
      <c r="EJ164" s="139"/>
      <c r="EK164" s="139"/>
      <c r="EL164" s="139"/>
      <c r="EM164" s="139"/>
      <c r="EN164" s="139"/>
      <c r="EO164" s="139"/>
      <c r="EP164" s="139"/>
      <c r="EQ164" s="139"/>
      <c r="ER164" s="139"/>
      <c r="ES164" s="139"/>
      <c r="ET164" s="139"/>
      <c r="EU164" s="139"/>
      <c r="EV164" s="139"/>
      <c r="EW164" s="139"/>
      <c r="EX164" s="139"/>
      <c r="EY164" s="139"/>
      <c r="EZ164" s="139"/>
      <c r="FA164" s="139"/>
      <c r="FB164" s="139"/>
      <c r="FC164" s="139"/>
      <c r="FD164" s="139"/>
      <c r="FE164" s="139"/>
      <c r="FF164" s="139"/>
      <c r="FG164" s="139"/>
      <c r="FH164" s="139"/>
      <c r="FI164" s="139"/>
      <c r="FJ164" s="139"/>
      <c r="FK164" s="139"/>
      <c r="FL164" s="139"/>
      <c r="FM164" s="139"/>
      <c r="FN164" s="139"/>
      <c r="FO164" s="139"/>
      <c r="FP164" s="139"/>
      <c r="FQ164" s="139"/>
      <c r="FR164" s="139" t="str">
        <f>'VRP Model'!FO164</f>
        <v>-</v>
      </c>
      <c r="FS164" s="275">
        <v>999999</v>
      </c>
      <c r="FT164" s="275">
        <v>999999</v>
      </c>
      <c r="FU164" s="275">
        <v>999999</v>
      </c>
      <c r="FV164" s="275">
        <v>999999</v>
      </c>
      <c r="FW164" s="275">
        <v>999999</v>
      </c>
      <c r="FX164" s="275">
        <v>999999</v>
      </c>
      <c r="FY164" s="275">
        <v>999999</v>
      </c>
      <c r="FZ164" s="275">
        <v>999999</v>
      </c>
      <c r="GA164" s="275">
        <v>999999</v>
      </c>
      <c r="GB164" s="275">
        <v>999999</v>
      </c>
      <c r="GC164" s="275">
        <v>999999</v>
      </c>
      <c r="GD164" s="275">
        <v>999999</v>
      </c>
      <c r="GE164" s="275">
        <v>999999</v>
      </c>
      <c r="GF164" s="275">
        <v>999999</v>
      </c>
      <c r="GG164" s="275">
        <v>999999</v>
      </c>
      <c r="GH164" s="275">
        <v>999999</v>
      </c>
      <c r="GI164" s="275">
        <v>999999</v>
      </c>
      <c r="GJ164" s="275">
        <v>999999</v>
      </c>
      <c r="GK164" s="275">
        <v>999999</v>
      </c>
      <c r="GL164" s="275">
        <v>999999</v>
      </c>
      <c r="GM164" s="275">
        <v>999999</v>
      </c>
      <c r="GN164" s="275">
        <v>999999</v>
      </c>
    </row>
    <row r="165" spans="1:196" ht="83" customHeight="1" x14ac:dyDescent="0.15">
      <c r="A165" s="211">
        <v>159</v>
      </c>
      <c r="B165" s="216" t="str" cm="1">
        <f t="array" aca="1" ref="B165" ca="1">IF(ISNUMBER(FIND(","&amp;A165&amp;",",INDIRECT("E"&amp;$B$2))),"yes","no")</f>
        <v>no</v>
      </c>
      <c r="C165" s="205">
        <f t="shared" ca="1" si="205"/>
        <v>999999</v>
      </c>
      <c r="D165" s="204"/>
      <c r="E165" s="206"/>
      <c r="F165" s="207"/>
      <c r="G165" s="208"/>
      <c r="H165" s="209"/>
      <c r="I165" s="210"/>
      <c r="J165" s="211"/>
      <c r="K165" s="212"/>
      <c r="L165" s="213"/>
      <c r="M165" s="213"/>
      <c r="N165" s="214"/>
      <c r="O165" s="223">
        <v>159</v>
      </c>
      <c r="P165" s="227" t="str">
        <f t="shared" si="206"/>
        <v>-</v>
      </c>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39"/>
      <c r="EA165" s="139"/>
      <c r="EB165" s="139"/>
      <c r="EC165" s="139"/>
      <c r="ED165" s="139"/>
      <c r="EE165" s="139"/>
      <c r="EF165" s="139"/>
      <c r="EG165" s="139"/>
      <c r="EH165" s="139"/>
      <c r="EI165" s="139"/>
      <c r="EJ165" s="139"/>
      <c r="EK165" s="139"/>
      <c r="EL165" s="139"/>
      <c r="EM165" s="139"/>
      <c r="EN165" s="139"/>
      <c r="EO165" s="139"/>
      <c r="EP165" s="139"/>
      <c r="EQ165" s="139"/>
      <c r="ER165" s="139"/>
      <c r="ES165" s="139"/>
      <c r="ET165" s="139"/>
      <c r="EU165" s="139"/>
      <c r="EV165" s="139"/>
      <c r="EW165" s="139"/>
      <c r="EX165" s="139"/>
      <c r="EY165" s="139"/>
      <c r="EZ165" s="139"/>
      <c r="FA165" s="139"/>
      <c r="FB165" s="139"/>
      <c r="FC165" s="139"/>
      <c r="FD165" s="139"/>
      <c r="FE165" s="139"/>
      <c r="FF165" s="139"/>
      <c r="FG165" s="139"/>
      <c r="FH165" s="139"/>
      <c r="FI165" s="139"/>
      <c r="FJ165" s="139"/>
      <c r="FK165" s="139"/>
      <c r="FL165" s="139"/>
      <c r="FM165" s="139"/>
      <c r="FN165" s="139"/>
      <c r="FO165" s="139"/>
      <c r="FP165" s="139"/>
      <c r="FQ165" s="139"/>
      <c r="FR165" s="139"/>
      <c r="FS165" s="275" t="s">
        <v>17</v>
      </c>
      <c r="FT165" s="275">
        <v>999999</v>
      </c>
      <c r="FU165" s="275">
        <v>999999</v>
      </c>
      <c r="FV165" s="275">
        <v>999999</v>
      </c>
      <c r="FW165" s="275">
        <v>999999</v>
      </c>
      <c r="FX165" s="275">
        <v>999999</v>
      </c>
      <c r="FY165" s="275">
        <v>999999</v>
      </c>
      <c r="FZ165" s="275">
        <v>999999</v>
      </c>
      <c r="GA165" s="275">
        <v>999999</v>
      </c>
      <c r="GB165" s="275">
        <v>999999</v>
      </c>
      <c r="GC165" s="275">
        <v>999999</v>
      </c>
      <c r="GD165" s="275">
        <v>999999</v>
      </c>
      <c r="GE165" s="275">
        <v>999999</v>
      </c>
      <c r="GF165" s="275">
        <v>999999</v>
      </c>
      <c r="GG165" s="275">
        <v>999999</v>
      </c>
      <c r="GH165" s="275">
        <v>999999</v>
      </c>
      <c r="GI165" s="275">
        <v>999999</v>
      </c>
      <c r="GJ165" s="275">
        <v>999999</v>
      </c>
      <c r="GK165" s="275">
        <v>999999</v>
      </c>
      <c r="GL165" s="275">
        <v>999999</v>
      </c>
      <c r="GM165" s="275">
        <v>999999</v>
      </c>
      <c r="GN165" s="275">
        <v>999999</v>
      </c>
    </row>
    <row r="166" spans="1:196" ht="122" customHeight="1" x14ac:dyDescent="0.15">
      <c r="A166" s="211">
        <v>160</v>
      </c>
      <c r="B166" s="216" t="str" cm="1">
        <f t="array" aca="1" ref="B166" ca="1">IF(ISNUMBER(FIND(","&amp;A166&amp;",",INDIRECT("E"&amp;$B$2))),"yes","no")</f>
        <v>no</v>
      </c>
      <c r="C166" s="205">
        <f t="shared" ca="1" si="205"/>
        <v>999999</v>
      </c>
      <c r="D166" s="204"/>
      <c r="E166" s="206"/>
      <c r="F166" s="207"/>
      <c r="G166" s="208"/>
      <c r="H166" s="209"/>
      <c r="I166" s="210"/>
      <c r="J166" s="211"/>
      <c r="K166" s="212"/>
      <c r="L166" s="213"/>
      <c r="M166" s="213"/>
      <c r="N166" s="214"/>
      <c r="O166" s="223">
        <v>160</v>
      </c>
      <c r="P166" s="227" t="str">
        <f t="shared" si="206"/>
        <v>-</v>
      </c>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c r="DS166" s="139"/>
      <c r="DT166" s="139"/>
      <c r="DU166" s="139"/>
      <c r="DV166" s="139"/>
      <c r="DW166" s="139"/>
      <c r="DX166" s="139"/>
      <c r="DY166" s="139"/>
      <c r="DZ166" s="139"/>
      <c r="EA166" s="139"/>
      <c r="EB166" s="139"/>
      <c r="EC166" s="139"/>
      <c r="ED166" s="139"/>
      <c r="EE166" s="139"/>
      <c r="EF166" s="139"/>
      <c r="EG166" s="139"/>
      <c r="EH166" s="139"/>
      <c r="EI166" s="139"/>
      <c r="EJ166" s="139"/>
      <c r="EK166" s="139"/>
      <c r="EL166" s="139"/>
      <c r="EM166" s="139"/>
      <c r="EN166" s="139"/>
      <c r="EO166" s="139"/>
      <c r="EP166" s="139"/>
      <c r="EQ166" s="139"/>
      <c r="ER166" s="139"/>
      <c r="ES166" s="139"/>
      <c r="ET166" s="139"/>
      <c r="EU166" s="139"/>
      <c r="EV166" s="139"/>
      <c r="EW166" s="139"/>
      <c r="EX166" s="139"/>
      <c r="EY166" s="139"/>
      <c r="EZ166" s="139"/>
      <c r="FA166" s="139"/>
      <c r="FB166" s="139"/>
      <c r="FC166" s="139"/>
      <c r="FD166" s="139"/>
      <c r="FE166" s="139"/>
      <c r="FF166" s="139"/>
      <c r="FG166" s="139"/>
      <c r="FH166" s="139"/>
      <c r="FI166" s="139"/>
      <c r="FJ166" s="139"/>
      <c r="FK166" s="139"/>
      <c r="FL166" s="139"/>
      <c r="FM166" s="139"/>
      <c r="FN166" s="139"/>
      <c r="FO166" s="139"/>
      <c r="FP166" s="139"/>
      <c r="FQ166" s="139"/>
      <c r="FR166" s="139"/>
      <c r="FS166" s="139"/>
      <c r="FT166" s="139" t="str">
        <f>'VRP Model'!FQ166</f>
        <v>-</v>
      </c>
      <c r="FU166" s="275">
        <v>999999</v>
      </c>
      <c r="FV166" s="275">
        <v>999999</v>
      </c>
      <c r="FW166" s="275">
        <v>999999</v>
      </c>
      <c r="FX166" s="275">
        <v>999999</v>
      </c>
      <c r="FY166" s="275">
        <v>999999</v>
      </c>
      <c r="FZ166" s="275">
        <v>999999</v>
      </c>
      <c r="GA166" s="275">
        <v>999999</v>
      </c>
      <c r="GB166" s="275">
        <v>999999</v>
      </c>
      <c r="GC166" s="275">
        <v>999999</v>
      </c>
      <c r="GD166" s="275">
        <v>999999</v>
      </c>
      <c r="GE166" s="275">
        <v>999999</v>
      </c>
      <c r="GF166" s="275">
        <v>999999</v>
      </c>
      <c r="GG166" s="275">
        <v>999999</v>
      </c>
      <c r="GH166" s="275">
        <v>999999</v>
      </c>
      <c r="GI166" s="275">
        <v>999999</v>
      </c>
      <c r="GJ166" s="275">
        <v>999999</v>
      </c>
      <c r="GK166" s="275">
        <v>999999</v>
      </c>
      <c r="GL166" s="275">
        <v>999999</v>
      </c>
      <c r="GM166" s="275">
        <v>999999</v>
      </c>
      <c r="GN166" s="275">
        <v>999999</v>
      </c>
    </row>
    <row r="167" spans="1:196" ht="101" customHeight="1" x14ac:dyDescent="0.15">
      <c r="A167" s="211">
        <v>161</v>
      </c>
      <c r="B167" s="216" t="str" cm="1">
        <f t="array" aca="1" ref="B167" ca="1">IF(ISNUMBER(FIND(","&amp;A167&amp;",",INDIRECT("E"&amp;$B$2))),"yes","no")</f>
        <v>no</v>
      </c>
      <c r="C167" s="205">
        <f t="shared" ca="1" si="205"/>
        <v>999999</v>
      </c>
      <c r="D167" s="204"/>
      <c r="E167" s="206"/>
      <c r="F167" s="207"/>
      <c r="G167" s="208"/>
      <c r="H167" s="209"/>
      <c r="I167" s="210"/>
      <c r="J167" s="211"/>
      <c r="K167" s="212"/>
      <c r="L167" s="213"/>
      <c r="M167" s="213"/>
      <c r="N167" s="214"/>
      <c r="O167" s="223">
        <v>161</v>
      </c>
      <c r="P167" s="227" t="str">
        <f t="shared" si="206"/>
        <v>-</v>
      </c>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c r="DS167" s="139"/>
      <c r="DT167" s="139"/>
      <c r="DU167" s="139"/>
      <c r="DV167" s="139"/>
      <c r="DW167" s="139"/>
      <c r="DX167" s="139"/>
      <c r="DY167" s="139"/>
      <c r="DZ167" s="139"/>
      <c r="EA167" s="139"/>
      <c r="EB167" s="139"/>
      <c r="EC167" s="139"/>
      <c r="ED167" s="139"/>
      <c r="EE167" s="139"/>
      <c r="EF167" s="139"/>
      <c r="EG167" s="139"/>
      <c r="EH167" s="139"/>
      <c r="EI167" s="139"/>
      <c r="EJ167" s="139"/>
      <c r="EK167" s="139"/>
      <c r="EL167" s="139"/>
      <c r="EM167" s="139"/>
      <c r="EN167" s="139"/>
      <c r="EO167" s="139"/>
      <c r="EP167" s="139"/>
      <c r="EQ167" s="139"/>
      <c r="ER167" s="139"/>
      <c r="ES167" s="139"/>
      <c r="ET167" s="139"/>
      <c r="EU167" s="139"/>
      <c r="EV167" s="139"/>
      <c r="EW167" s="139"/>
      <c r="EX167" s="139"/>
      <c r="EY167" s="139"/>
      <c r="EZ167" s="139"/>
      <c r="FA167" s="139"/>
      <c r="FB167" s="139"/>
      <c r="FC167" s="139"/>
      <c r="FD167" s="139"/>
      <c r="FE167" s="139"/>
      <c r="FF167" s="139"/>
      <c r="FG167" s="139"/>
      <c r="FH167" s="139"/>
      <c r="FI167" s="139"/>
      <c r="FJ167" s="139"/>
      <c r="FK167" s="139"/>
      <c r="FL167" s="139"/>
      <c r="FM167" s="139"/>
      <c r="FN167" s="139"/>
      <c r="FO167" s="139"/>
      <c r="FP167" s="139"/>
      <c r="FQ167" s="139"/>
      <c r="FR167" s="139"/>
      <c r="FS167" s="139"/>
      <c r="FT167" s="139"/>
      <c r="FU167" s="139" t="str">
        <f>'VRP Model'!FR167</f>
        <v>-</v>
      </c>
      <c r="FV167" s="275">
        <v>999999</v>
      </c>
      <c r="FW167" s="275">
        <v>999999</v>
      </c>
      <c r="FX167" s="275">
        <v>999999</v>
      </c>
      <c r="FY167" s="275">
        <v>999999</v>
      </c>
      <c r="FZ167" s="275">
        <v>999999</v>
      </c>
      <c r="GA167" s="275">
        <v>999999</v>
      </c>
      <c r="GB167" s="275">
        <v>999999</v>
      </c>
      <c r="GC167" s="275">
        <v>999999</v>
      </c>
      <c r="GD167" s="275">
        <v>999999</v>
      </c>
      <c r="GE167" s="275">
        <v>999999</v>
      </c>
      <c r="GF167" s="275">
        <v>999999</v>
      </c>
      <c r="GG167" s="275">
        <v>999999</v>
      </c>
      <c r="GH167" s="275">
        <v>999999</v>
      </c>
      <c r="GI167" s="275">
        <v>999999</v>
      </c>
      <c r="GJ167" s="275">
        <v>999999</v>
      </c>
      <c r="GK167" s="275">
        <v>999999</v>
      </c>
      <c r="GL167" s="275">
        <v>999999</v>
      </c>
      <c r="GM167" s="275">
        <v>999999</v>
      </c>
      <c r="GN167" s="275">
        <v>999999</v>
      </c>
    </row>
    <row r="168" spans="1:196" ht="64" customHeight="1" x14ac:dyDescent="0.15">
      <c r="A168" s="211">
        <v>162</v>
      </c>
      <c r="B168" s="216" t="str" cm="1">
        <f t="array" aca="1" ref="B168" ca="1">IF(ISNUMBER(FIND(","&amp;A168&amp;",",INDIRECT("E"&amp;$B$2))),"yes","no")</f>
        <v>no</v>
      </c>
      <c r="C168" s="205">
        <f t="shared" ca="1" si="205"/>
        <v>999999</v>
      </c>
      <c r="D168" s="204"/>
      <c r="E168" s="206"/>
      <c r="F168" s="207"/>
      <c r="G168" s="208"/>
      <c r="H168" s="209"/>
      <c r="I168" s="210"/>
      <c r="J168" s="211"/>
      <c r="K168" s="212"/>
      <c r="L168" s="213"/>
      <c r="M168" s="213"/>
      <c r="N168" s="214"/>
      <c r="O168" s="223">
        <v>162</v>
      </c>
      <c r="P168" s="227" t="str">
        <f t="shared" si="206"/>
        <v>-</v>
      </c>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39"/>
      <c r="EE168" s="139"/>
      <c r="EF168" s="139"/>
      <c r="EG168" s="139"/>
      <c r="EH168" s="139"/>
      <c r="EI168" s="139"/>
      <c r="EJ168" s="139"/>
      <c r="EK168" s="139"/>
      <c r="EL168" s="139"/>
      <c r="EM168" s="139"/>
      <c r="EN168" s="139"/>
      <c r="EO168" s="139"/>
      <c r="EP168" s="139"/>
      <c r="EQ168" s="139"/>
      <c r="ER168" s="139"/>
      <c r="ES168" s="139"/>
      <c r="ET168" s="139"/>
      <c r="EU168" s="139"/>
      <c r="EV168" s="139"/>
      <c r="EW168" s="139"/>
      <c r="EX168" s="139"/>
      <c r="EY168" s="139"/>
      <c r="EZ168" s="139"/>
      <c r="FA168" s="139"/>
      <c r="FB168" s="139"/>
      <c r="FC168" s="139"/>
      <c r="FD168" s="139"/>
      <c r="FE168" s="139"/>
      <c r="FF168" s="139"/>
      <c r="FG168" s="139"/>
      <c r="FH168" s="139"/>
      <c r="FI168" s="139"/>
      <c r="FJ168" s="139"/>
      <c r="FK168" s="139"/>
      <c r="FL168" s="139"/>
      <c r="FM168" s="139"/>
      <c r="FN168" s="139"/>
      <c r="FO168" s="139"/>
      <c r="FP168" s="139"/>
      <c r="FQ168" s="139"/>
      <c r="FR168" s="139"/>
      <c r="FS168" s="139"/>
      <c r="FT168" s="139"/>
      <c r="FU168" s="139"/>
      <c r="FV168" s="139" t="str">
        <f>'VRP Model'!FS168</f>
        <v>-</v>
      </c>
      <c r="FW168" s="275">
        <v>999999</v>
      </c>
      <c r="FX168" s="275">
        <v>999999</v>
      </c>
      <c r="FY168" s="275">
        <v>999999</v>
      </c>
      <c r="FZ168" s="275">
        <v>999999</v>
      </c>
      <c r="GA168" s="275">
        <v>999999</v>
      </c>
      <c r="GB168" s="275">
        <v>999999</v>
      </c>
      <c r="GC168" s="275">
        <v>999999</v>
      </c>
      <c r="GD168" s="275">
        <v>999999</v>
      </c>
      <c r="GE168" s="275">
        <v>999999</v>
      </c>
      <c r="GF168" s="275">
        <v>999999</v>
      </c>
      <c r="GG168" s="275">
        <v>999999</v>
      </c>
      <c r="GH168" s="275">
        <v>999999</v>
      </c>
      <c r="GI168" s="275">
        <v>999999</v>
      </c>
      <c r="GJ168" s="275">
        <v>999999</v>
      </c>
      <c r="GK168" s="275">
        <v>999999</v>
      </c>
      <c r="GL168" s="275">
        <v>999999</v>
      </c>
      <c r="GM168" s="275">
        <v>999999</v>
      </c>
      <c r="GN168" s="275">
        <v>999999</v>
      </c>
    </row>
    <row r="169" spans="1:196" ht="77" customHeight="1" x14ac:dyDescent="0.15">
      <c r="A169" s="211">
        <v>163</v>
      </c>
      <c r="B169" s="216" t="str" cm="1">
        <f t="array" aca="1" ref="B169" ca="1">IF(ISNUMBER(FIND(","&amp;A169&amp;",",INDIRECT("E"&amp;$B$2))),"yes","no")</f>
        <v>no</v>
      </c>
      <c r="C169" s="205">
        <f t="shared" ca="1" si="205"/>
        <v>999999</v>
      </c>
      <c r="D169" s="204"/>
      <c r="E169" s="206"/>
      <c r="F169" s="207"/>
      <c r="G169" s="208"/>
      <c r="H169" s="209"/>
      <c r="I169" s="210"/>
      <c r="J169" s="211"/>
      <c r="K169" s="212"/>
      <c r="L169" s="213"/>
      <c r="M169" s="213"/>
      <c r="N169" s="214"/>
      <c r="O169" s="223">
        <v>163</v>
      </c>
      <c r="P169" s="227" t="str">
        <f t="shared" si="206"/>
        <v>-</v>
      </c>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39"/>
      <c r="EE169" s="139"/>
      <c r="EF169" s="139"/>
      <c r="EG169" s="139"/>
      <c r="EH169" s="139"/>
      <c r="EI169" s="139"/>
      <c r="EJ169" s="139"/>
      <c r="EK169" s="139"/>
      <c r="EL169" s="139"/>
      <c r="EM169" s="139"/>
      <c r="EN169" s="139"/>
      <c r="EO169" s="139"/>
      <c r="EP169" s="139"/>
      <c r="EQ169" s="139"/>
      <c r="ER169" s="139"/>
      <c r="ES169" s="139"/>
      <c r="ET169" s="139"/>
      <c r="EU169" s="139"/>
      <c r="EV169" s="139"/>
      <c r="EW169" s="139"/>
      <c r="EX169" s="139"/>
      <c r="EY169" s="139"/>
      <c r="EZ169" s="139"/>
      <c r="FA169" s="139"/>
      <c r="FB169" s="139"/>
      <c r="FC169" s="139"/>
      <c r="FD169" s="139"/>
      <c r="FE169" s="139"/>
      <c r="FF169" s="139"/>
      <c r="FG169" s="139"/>
      <c r="FH169" s="139"/>
      <c r="FI169" s="139"/>
      <c r="FJ169" s="139"/>
      <c r="FK169" s="139"/>
      <c r="FL169" s="139"/>
      <c r="FM169" s="139"/>
      <c r="FN169" s="139"/>
      <c r="FO169" s="139"/>
      <c r="FP169" s="139"/>
      <c r="FQ169" s="139"/>
      <c r="FR169" s="139"/>
      <c r="FS169" s="139"/>
      <c r="FT169" s="139"/>
      <c r="FU169" s="139"/>
      <c r="FV169" s="139"/>
      <c r="FW169" s="139" t="str">
        <f>'VRP Model'!FT169</f>
        <v>-</v>
      </c>
      <c r="FX169" s="275">
        <v>999999</v>
      </c>
      <c r="FY169" s="275">
        <v>999999</v>
      </c>
      <c r="FZ169" s="275">
        <v>999999</v>
      </c>
      <c r="GA169" s="275">
        <v>999999</v>
      </c>
      <c r="GB169" s="275">
        <v>999999</v>
      </c>
      <c r="GC169" s="275">
        <v>999999</v>
      </c>
      <c r="GD169" s="275">
        <v>999999</v>
      </c>
      <c r="GE169" s="275">
        <v>999999</v>
      </c>
      <c r="GF169" s="275">
        <v>999999</v>
      </c>
      <c r="GG169" s="275">
        <v>999999</v>
      </c>
      <c r="GH169" s="275">
        <v>999999</v>
      </c>
      <c r="GI169" s="275">
        <v>999999</v>
      </c>
      <c r="GJ169" s="275">
        <v>999999</v>
      </c>
      <c r="GK169" s="275">
        <v>999999</v>
      </c>
      <c r="GL169" s="275">
        <v>999999</v>
      </c>
      <c r="GM169" s="275">
        <v>999999</v>
      </c>
      <c r="GN169" s="275">
        <v>999999</v>
      </c>
    </row>
    <row r="170" spans="1:196" ht="99" customHeight="1" x14ac:dyDescent="0.15">
      <c r="A170" s="211">
        <v>164</v>
      </c>
      <c r="B170" s="216" t="str" cm="1">
        <f t="array" aca="1" ref="B170" ca="1">IF(ISNUMBER(FIND(","&amp;A170&amp;",",INDIRECT("E"&amp;$B$2))),"yes","no")</f>
        <v>no</v>
      </c>
      <c r="C170" s="205">
        <f t="shared" ca="1" si="205"/>
        <v>999999</v>
      </c>
      <c r="D170" s="204"/>
      <c r="E170" s="206"/>
      <c r="F170" s="207"/>
      <c r="G170" s="208"/>
      <c r="H170" s="209"/>
      <c r="I170" s="210"/>
      <c r="J170" s="211"/>
      <c r="K170" s="212"/>
      <c r="L170" s="213"/>
      <c r="M170" s="213"/>
      <c r="N170" s="214"/>
      <c r="O170" s="223">
        <v>164</v>
      </c>
      <c r="P170" s="227" t="str">
        <f t="shared" si="206"/>
        <v>-</v>
      </c>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39"/>
      <c r="DP170" s="139"/>
      <c r="DQ170" s="139"/>
      <c r="DR170" s="139"/>
      <c r="DS170" s="139"/>
      <c r="DT170" s="139"/>
      <c r="DU170" s="139"/>
      <c r="DV170" s="139"/>
      <c r="DW170" s="139"/>
      <c r="DX170" s="139"/>
      <c r="DY170" s="139"/>
      <c r="DZ170" s="139"/>
      <c r="EA170" s="139"/>
      <c r="EB170" s="139"/>
      <c r="EC170" s="139"/>
      <c r="ED170" s="139"/>
      <c r="EE170" s="139"/>
      <c r="EF170" s="139"/>
      <c r="EG170" s="139"/>
      <c r="EH170" s="139"/>
      <c r="EI170" s="139"/>
      <c r="EJ170" s="139"/>
      <c r="EK170" s="139"/>
      <c r="EL170" s="139"/>
      <c r="EM170" s="139"/>
      <c r="EN170" s="139"/>
      <c r="EO170" s="139"/>
      <c r="EP170" s="139"/>
      <c r="EQ170" s="139"/>
      <c r="ER170" s="139"/>
      <c r="ES170" s="139"/>
      <c r="ET170" s="139"/>
      <c r="EU170" s="139"/>
      <c r="EV170" s="139"/>
      <c r="EW170" s="139"/>
      <c r="EX170" s="139"/>
      <c r="EY170" s="139"/>
      <c r="EZ170" s="139"/>
      <c r="FA170" s="139"/>
      <c r="FB170" s="139"/>
      <c r="FC170" s="139"/>
      <c r="FD170" s="139"/>
      <c r="FE170" s="139"/>
      <c r="FF170" s="139"/>
      <c r="FG170" s="139"/>
      <c r="FH170" s="139"/>
      <c r="FI170" s="139"/>
      <c r="FJ170" s="139"/>
      <c r="FK170" s="139"/>
      <c r="FL170" s="139"/>
      <c r="FM170" s="139"/>
      <c r="FN170" s="139"/>
      <c r="FO170" s="139"/>
      <c r="FP170" s="139"/>
      <c r="FQ170" s="139"/>
      <c r="FR170" s="139"/>
      <c r="FS170" s="139"/>
      <c r="FT170" s="139"/>
      <c r="FU170" s="139"/>
      <c r="FV170" s="139"/>
      <c r="FW170" s="139"/>
      <c r="FX170" s="139" t="str">
        <f>'VRP Model'!FU170</f>
        <v>-</v>
      </c>
      <c r="FY170" s="275">
        <v>999999</v>
      </c>
      <c r="FZ170" s="275">
        <v>999999</v>
      </c>
      <c r="GA170" s="275">
        <v>999999</v>
      </c>
      <c r="GB170" s="275">
        <v>999999</v>
      </c>
      <c r="GC170" s="275">
        <v>999999</v>
      </c>
      <c r="GD170" s="275">
        <v>999999</v>
      </c>
      <c r="GE170" s="275">
        <v>999999</v>
      </c>
      <c r="GF170" s="275">
        <v>999999</v>
      </c>
      <c r="GG170" s="275">
        <v>999999</v>
      </c>
      <c r="GH170" s="275">
        <v>999999</v>
      </c>
      <c r="GI170" s="275">
        <v>999999</v>
      </c>
      <c r="GJ170" s="275">
        <v>999999</v>
      </c>
      <c r="GK170" s="275">
        <v>999999</v>
      </c>
      <c r="GL170" s="275">
        <v>999999</v>
      </c>
      <c r="GM170" s="275">
        <v>999999</v>
      </c>
      <c r="GN170" s="275">
        <v>999999</v>
      </c>
    </row>
    <row r="171" spans="1:196" ht="70" customHeight="1" x14ac:dyDescent="0.15">
      <c r="A171" s="211">
        <v>165</v>
      </c>
      <c r="B171" s="216" t="str" cm="1">
        <f t="array" aca="1" ref="B171" ca="1">IF(ISNUMBER(FIND(","&amp;A171&amp;",",INDIRECT("E"&amp;$B$2))),"yes","no")</f>
        <v>no</v>
      </c>
      <c r="C171" s="205">
        <f t="shared" ca="1" si="205"/>
        <v>999999</v>
      </c>
      <c r="D171" s="204"/>
      <c r="E171" s="206"/>
      <c r="F171" s="207"/>
      <c r="G171" s="208"/>
      <c r="H171" s="209"/>
      <c r="I171" s="210"/>
      <c r="J171" s="211"/>
      <c r="K171" s="212"/>
      <c r="L171" s="213"/>
      <c r="M171" s="213"/>
      <c r="N171" s="214"/>
      <c r="O171" s="223">
        <v>165</v>
      </c>
      <c r="P171" s="227" t="str">
        <f t="shared" si="206"/>
        <v>-</v>
      </c>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39"/>
      <c r="DR171" s="139"/>
      <c r="DS171" s="139"/>
      <c r="DT171" s="139"/>
      <c r="DU171" s="139"/>
      <c r="DV171" s="139"/>
      <c r="DW171" s="139"/>
      <c r="DX171" s="139"/>
      <c r="DY171" s="139"/>
      <c r="DZ171" s="139"/>
      <c r="EA171" s="139"/>
      <c r="EB171" s="139"/>
      <c r="EC171" s="139"/>
      <c r="ED171" s="139"/>
      <c r="EE171" s="139"/>
      <c r="EF171" s="139"/>
      <c r="EG171" s="139"/>
      <c r="EH171" s="139"/>
      <c r="EI171" s="139"/>
      <c r="EJ171" s="139"/>
      <c r="EK171" s="139"/>
      <c r="EL171" s="139"/>
      <c r="EM171" s="139"/>
      <c r="EN171" s="139"/>
      <c r="EO171" s="139"/>
      <c r="EP171" s="139"/>
      <c r="EQ171" s="139"/>
      <c r="ER171" s="139"/>
      <c r="ES171" s="139"/>
      <c r="ET171" s="139"/>
      <c r="EU171" s="139"/>
      <c r="EV171" s="139"/>
      <c r="EW171" s="139"/>
      <c r="EX171" s="139"/>
      <c r="EY171" s="139"/>
      <c r="EZ171" s="139"/>
      <c r="FA171" s="139"/>
      <c r="FB171" s="139"/>
      <c r="FC171" s="139"/>
      <c r="FD171" s="139"/>
      <c r="FE171" s="139"/>
      <c r="FF171" s="139"/>
      <c r="FG171" s="139"/>
      <c r="FH171" s="139"/>
      <c r="FI171" s="139"/>
      <c r="FJ171" s="139"/>
      <c r="FK171" s="139"/>
      <c r="FL171" s="139"/>
      <c r="FM171" s="139"/>
      <c r="FN171" s="139"/>
      <c r="FO171" s="139"/>
      <c r="FP171" s="139"/>
      <c r="FQ171" s="139"/>
      <c r="FR171" s="139"/>
      <c r="FS171" s="139"/>
      <c r="FT171" s="139"/>
      <c r="FU171" s="139"/>
      <c r="FV171" s="139"/>
      <c r="FW171" s="139"/>
      <c r="FX171" s="139"/>
      <c r="FY171" s="139" t="str">
        <f>'VRP Model'!FV171</f>
        <v>-</v>
      </c>
      <c r="FZ171" s="275">
        <v>999999</v>
      </c>
      <c r="GA171" s="275">
        <v>999999</v>
      </c>
      <c r="GB171" s="275">
        <v>999999</v>
      </c>
      <c r="GC171" s="275">
        <v>999999</v>
      </c>
      <c r="GD171" s="275">
        <v>999999</v>
      </c>
      <c r="GE171" s="275">
        <v>999999</v>
      </c>
      <c r="GF171" s="275">
        <v>999999</v>
      </c>
      <c r="GG171" s="275">
        <v>999999</v>
      </c>
      <c r="GH171" s="275">
        <v>999999</v>
      </c>
      <c r="GI171" s="275">
        <v>999999</v>
      </c>
      <c r="GJ171" s="275">
        <v>999999</v>
      </c>
      <c r="GK171" s="275">
        <v>999999</v>
      </c>
      <c r="GL171" s="275">
        <v>999999</v>
      </c>
      <c r="GM171" s="275">
        <v>999999</v>
      </c>
      <c r="GN171" s="275">
        <v>999999</v>
      </c>
    </row>
    <row r="172" spans="1:196" ht="104" customHeight="1" x14ac:dyDescent="0.15">
      <c r="A172" s="211">
        <v>166</v>
      </c>
      <c r="B172" s="216" t="str" cm="1">
        <f t="array" aca="1" ref="B172" ca="1">IF(ISNUMBER(FIND(","&amp;A172&amp;",",INDIRECT("E"&amp;$B$2))),"yes","no")</f>
        <v>no</v>
      </c>
      <c r="C172" s="205">
        <f t="shared" ca="1" si="205"/>
        <v>999999</v>
      </c>
      <c r="D172" s="204"/>
      <c r="E172" s="206"/>
      <c r="F172" s="207"/>
      <c r="G172" s="208"/>
      <c r="H172" s="209"/>
      <c r="I172" s="210"/>
      <c r="J172" s="211"/>
      <c r="K172" s="212"/>
      <c r="L172" s="213"/>
      <c r="M172" s="213"/>
      <c r="N172" s="214"/>
      <c r="O172" s="223">
        <v>166</v>
      </c>
      <c r="P172" s="227" t="str">
        <f t="shared" si="206"/>
        <v>-</v>
      </c>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39"/>
      <c r="DP172" s="139"/>
      <c r="DQ172" s="139"/>
      <c r="DR172" s="139"/>
      <c r="DS172" s="139"/>
      <c r="DT172" s="139"/>
      <c r="DU172" s="139"/>
      <c r="DV172" s="139"/>
      <c r="DW172" s="139"/>
      <c r="DX172" s="139"/>
      <c r="DY172" s="139"/>
      <c r="DZ172" s="139"/>
      <c r="EA172" s="139"/>
      <c r="EB172" s="139"/>
      <c r="EC172" s="139"/>
      <c r="ED172" s="139"/>
      <c r="EE172" s="139"/>
      <c r="EF172" s="139"/>
      <c r="EG172" s="139"/>
      <c r="EH172" s="139"/>
      <c r="EI172" s="139"/>
      <c r="EJ172" s="139"/>
      <c r="EK172" s="139"/>
      <c r="EL172" s="139"/>
      <c r="EM172" s="139"/>
      <c r="EN172" s="139"/>
      <c r="EO172" s="139"/>
      <c r="EP172" s="139"/>
      <c r="EQ172" s="139"/>
      <c r="ER172" s="139"/>
      <c r="ES172" s="139"/>
      <c r="ET172" s="139"/>
      <c r="EU172" s="139"/>
      <c r="EV172" s="139"/>
      <c r="EW172" s="139"/>
      <c r="EX172" s="139"/>
      <c r="EY172" s="139"/>
      <c r="EZ172" s="139"/>
      <c r="FA172" s="139"/>
      <c r="FB172" s="139"/>
      <c r="FC172" s="139"/>
      <c r="FD172" s="139"/>
      <c r="FE172" s="139"/>
      <c r="FF172" s="139"/>
      <c r="FG172" s="139"/>
      <c r="FH172" s="139"/>
      <c r="FI172" s="139"/>
      <c r="FJ172" s="139"/>
      <c r="FK172" s="139"/>
      <c r="FL172" s="139"/>
      <c r="FM172" s="139"/>
      <c r="FN172" s="139"/>
      <c r="FO172" s="139"/>
      <c r="FP172" s="139"/>
      <c r="FQ172" s="139"/>
      <c r="FR172" s="139"/>
      <c r="FS172" s="139"/>
      <c r="FT172" s="139"/>
      <c r="FU172" s="139"/>
      <c r="FV172" s="139"/>
      <c r="FW172" s="139"/>
      <c r="FX172" s="139"/>
      <c r="FY172" s="139"/>
      <c r="FZ172" s="139" t="str">
        <f>'VRP Model'!FW172</f>
        <v>-</v>
      </c>
      <c r="GA172" s="275">
        <v>999999</v>
      </c>
      <c r="GB172" s="275">
        <v>999999</v>
      </c>
      <c r="GC172" s="275">
        <v>999999</v>
      </c>
      <c r="GD172" s="275">
        <v>999999</v>
      </c>
      <c r="GE172" s="275">
        <v>999999</v>
      </c>
      <c r="GF172" s="275">
        <v>999999</v>
      </c>
      <c r="GG172" s="275">
        <v>999999</v>
      </c>
      <c r="GH172" s="275">
        <v>999999</v>
      </c>
      <c r="GI172" s="275">
        <v>999999</v>
      </c>
      <c r="GJ172" s="275">
        <v>999999</v>
      </c>
      <c r="GK172" s="275">
        <v>999999</v>
      </c>
      <c r="GL172" s="275">
        <v>999999</v>
      </c>
      <c r="GM172" s="275">
        <v>999999</v>
      </c>
      <c r="GN172" s="275">
        <v>999999</v>
      </c>
    </row>
    <row r="173" spans="1:196" ht="90" customHeight="1" x14ac:dyDescent="0.15">
      <c r="A173" s="211">
        <v>167</v>
      </c>
      <c r="B173" s="216" t="str" cm="1">
        <f t="array" aca="1" ref="B173" ca="1">IF(ISNUMBER(FIND(","&amp;A173&amp;",",INDIRECT("E"&amp;$B$2))),"yes","no")</f>
        <v>no</v>
      </c>
      <c r="C173" s="205">
        <f t="shared" ca="1" si="205"/>
        <v>999999</v>
      </c>
      <c r="D173" s="204"/>
      <c r="E173" s="206"/>
      <c r="F173" s="207"/>
      <c r="G173" s="208"/>
      <c r="H173" s="209"/>
      <c r="I173" s="210"/>
      <c r="J173" s="211"/>
      <c r="K173" s="212"/>
      <c r="L173" s="213"/>
      <c r="M173" s="213"/>
      <c r="N173" s="214"/>
      <c r="O173" s="223">
        <v>167</v>
      </c>
      <c r="P173" s="227" t="str">
        <f t="shared" si="206"/>
        <v>-</v>
      </c>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39"/>
      <c r="DR173" s="139"/>
      <c r="DS173" s="139"/>
      <c r="DT173" s="139"/>
      <c r="DU173" s="139"/>
      <c r="DV173" s="139"/>
      <c r="DW173" s="139"/>
      <c r="DX173" s="139"/>
      <c r="DY173" s="139"/>
      <c r="DZ173" s="139"/>
      <c r="EA173" s="139"/>
      <c r="EB173" s="139"/>
      <c r="EC173" s="139"/>
      <c r="ED173" s="139"/>
      <c r="EE173" s="139"/>
      <c r="EF173" s="139"/>
      <c r="EG173" s="139"/>
      <c r="EH173" s="139"/>
      <c r="EI173" s="139"/>
      <c r="EJ173" s="139"/>
      <c r="EK173" s="139"/>
      <c r="EL173" s="139"/>
      <c r="EM173" s="139"/>
      <c r="EN173" s="139"/>
      <c r="EO173" s="139"/>
      <c r="EP173" s="139"/>
      <c r="EQ173" s="139"/>
      <c r="ER173" s="139"/>
      <c r="ES173" s="139"/>
      <c r="ET173" s="139"/>
      <c r="EU173" s="139"/>
      <c r="EV173" s="139"/>
      <c r="EW173" s="139"/>
      <c r="EX173" s="139"/>
      <c r="EY173" s="139"/>
      <c r="EZ173" s="139"/>
      <c r="FA173" s="139"/>
      <c r="FB173" s="139"/>
      <c r="FC173" s="139"/>
      <c r="FD173" s="139"/>
      <c r="FE173" s="139"/>
      <c r="FF173" s="139"/>
      <c r="FG173" s="139"/>
      <c r="FH173" s="139"/>
      <c r="FI173" s="139"/>
      <c r="FJ173" s="139"/>
      <c r="FK173" s="139"/>
      <c r="FL173" s="139"/>
      <c r="FM173" s="139"/>
      <c r="FN173" s="139"/>
      <c r="FO173" s="139"/>
      <c r="FP173" s="139"/>
      <c r="FQ173" s="139"/>
      <c r="FR173" s="139"/>
      <c r="FS173" s="139"/>
      <c r="FT173" s="139"/>
      <c r="FU173" s="139"/>
      <c r="FV173" s="139"/>
      <c r="FW173" s="139"/>
      <c r="FX173" s="139"/>
      <c r="FY173" s="139"/>
      <c r="FZ173" s="139"/>
      <c r="GA173" s="139" t="str">
        <f>'VRP Model'!FX173</f>
        <v>-</v>
      </c>
      <c r="GB173" s="275">
        <v>999999</v>
      </c>
      <c r="GC173" s="275">
        <v>999999</v>
      </c>
      <c r="GD173" s="275">
        <v>999999</v>
      </c>
      <c r="GE173" s="275">
        <v>999999</v>
      </c>
      <c r="GF173" s="275">
        <v>999999</v>
      </c>
      <c r="GG173" s="275">
        <v>999999</v>
      </c>
      <c r="GH173" s="275">
        <v>999999</v>
      </c>
      <c r="GI173" s="275">
        <v>999999</v>
      </c>
      <c r="GJ173" s="275">
        <v>999999</v>
      </c>
      <c r="GK173" s="275">
        <v>999999</v>
      </c>
      <c r="GL173" s="275">
        <v>999999</v>
      </c>
      <c r="GM173" s="275">
        <v>999999</v>
      </c>
      <c r="GN173" s="275">
        <v>999999</v>
      </c>
    </row>
    <row r="174" spans="1:196" ht="72" customHeight="1" x14ac:dyDescent="0.15">
      <c r="A174" s="211">
        <v>168</v>
      </c>
      <c r="B174" s="216" t="str" cm="1">
        <f t="array" aca="1" ref="B174" ca="1">IF(ISNUMBER(FIND(","&amp;A174&amp;",",INDIRECT("E"&amp;$B$2))),"yes","no")</f>
        <v>no</v>
      </c>
      <c r="C174" s="205">
        <f t="shared" ca="1" si="205"/>
        <v>999999</v>
      </c>
      <c r="D174" s="204"/>
      <c r="E174" s="206"/>
      <c r="F174" s="207"/>
      <c r="G174" s="208"/>
      <c r="H174" s="209"/>
      <c r="I174" s="210"/>
      <c r="J174" s="211"/>
      <c r="K174" s="212"/>
      <c r="L174" s="213"/>
      <c r="M174" s="213"/>
      <c r="N174" s="214"/>
      <c r="O174" s="223">
        <v>168</v>
      </c>
      <c r="P174" s="227" t="str">
        <f t="shared" si="206"/>
        <v>-</v>
      </c>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39"/>
      <c r="DR174" s="139"/>
      <c r="DS174" s="139"/>
      <c r="DT174" s="139"/>
      <c r="DU174" s="139"/>
      <c r="DV174" s="139"/>
      <c r="DW174" s="139"/>
      <c r="DX174" s="139"/>
      <c r="DY174" s="139"/>
      <c r="DZ174" s="139"/>
      <c r="EA174" s="139"/>
      <c r="EB174" s="139"/>
      <c r="EC174" s="139"/>
      <c r="ED174" s="139"/>
      <c r="EE174" s="139"/>
      <c r="EF174" s="139"/>
      <c r="EG174" s="139"/>
      <c r="EH174" s="139"/>
      <c r="EI174" s="139"/>
      <c r="EJ174" s="139"/>
      <c r="EK174" s="139"/>
      <c r="EL174" s="139"/>
      <c r="EM174" s="139"/>
      <c r="EN174" s="139"/>
      <c r="EO174" s="139"/>
      <c r="EP174" s="139"/>
      <c r="EQ174" s="139"/>
      <c r="ER174" s="139"/>
      <c r="ES174" s="139"/>
      <c r="ET174" s="139"/>
      <c r="EU174" s="139"/>
      <c r="EV174" s="139"/>
      <c r="EW174" s="139"/>
      <c r="EX174" s="139"/>
      <c r="EY174" s="139"/>
      <c r="EZ174" s="139"/>
      <c r="FA174" s="139"/>
      <c r="FB174" s="139"/>
      <c r="FC174" s="139"/>
      <c r="FD174" s="139"/>
      <c r="FE174" s="139"/>
      <c r="FF174" s="139"/>
      <c r="FG174" s="139"/>
      <c r="FH174" s="139"/>
      <c r="FI174" s="139"/>
      <c r="FJ174" s="139"/>
      <c r="FK174" s="139"/>
      <c r="FL174" s="139"/>
      <c r="FM174" s="139"/>
      <c r="FN174" s="139"/>
      <c r="FO174" s="139"/>
      <c r="FP174" s="139"/>
      <c r="FQ174" s="139"/>
      <c r="FR174" s="139"/>
      <c r="FS174" s="139"/>
      <c r="FT174" s="139"/>
      <c r="FU174" s="139"/>
      <c r="FV174" s="139"/>
      <c r="FW174" s="139"/>
      <c r="FX174" s="139"/>
      <c r="FY174" s="139"/>
      <c r="FZ174" s="139"/>
      <c r="GA174" s="139"/>
      <c r="GB174" s="139" t="str">
        <f>'VRP Model'!FY174</f>
        <v>-</v>
      </c>
      <c r="GC174" s="275">
        <v>999999</v>
      </c>
      <c r="GD174" s="275">
        <v>999999</v>
      </c>
      <c r="GE174" s="275">
        <v>999999</v>
      </c>
      <c r="GF174" s="275">
        <v>999999</v>
      </c>
      <c r="GG174" s="275">
        <v>999999</v>
      </c>
      <c r="GH174" s="275">
        <v>999999</v>
      </c>
      <c r="GI174" s="275">
        <v>999999</v>
      </c>
      <c r="GJ174" s="275">
        <v>999999</v>
      </c>
      <c r="GK174" s="275">
        <v>999999</v>
      </c>
      <c r="GL174" s="275">
        <v>999999</v>
      </c>
      <c r="GM174" s="275">
        <v>999999</v>
      </c>
      <c r="GN174" s="275">
        <v>999999</v>
      </c>
    </row>
    <row r="175" spans="1:196" ht="78" customHeight="1" x14ac:dyDescent="0.15">
      <c r="A175" s="211">
        <v>169</v>
      </c>
      <c r="B175" s="216" t="str" cm="1">
        <f t="array" aca="1" ref="B175" ca="1">IF(ISNUMBER(FIND(","&amp;A175&amp;",",INDIRECT("E"&amp;$B$2))),"yes","no")</f>
        <v>no</v>
      </c>
      <c r="C175" s="205">
        <f t="shared" ca="1" si="205"/>
        <v>999999</v>
      </c>
      <c r="D175" s="204"/>
      <c r="E175" s="206"/>
      <c r="F175" s="207"/>
      <c r="G175" s="208"/>
      <c r="H175" s="209"/>
      <c r="I175" s="210"/>
      <c r="J175" s="211"/>
      <c r="K175" s="212"/>
      <c r="L175" s="213"/>
      <c r="M175" s="213"/>
      <c r="N175" s="214"/>
      <c r="O175" s="223">
        <v>169</v>
      </c>
      <c r="P175" s="227" t="str">
        <f t="shared" si="206"/>
        <v>-</v>
      </c>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c r="DS175" s="139"/>
      <c r="DT175" s="139"/>
      <c r="DU175" s="139"/>
      <c r="DV175" s="139"/>
      <c r="DW175" s="139"/>
      <c r="DX175" s="139"/>
      <c r="DY175" s="139"/>
      <c r="DZ175" s="139"/>
      <c r="EA175" s="139"/>
      <c r="EB175" s="139"/>
      <c r="EC175" s="139"/>
      <c r="ED175" s="139"/>
      <c r="EE175" s="139"/>
      <c r="EF175" s="139"/>
      <c r="EG175" s="139"/>
      <c r="EH175" s="139"/>
      <c r="EI175" s="139"/>
      <c r="EJ175" s="139"/>
      <c r="EK175" s="139"/>
      <c r="EL175" s="139"/>
      <c r="EM175" s="139"/>
      <c r="EN175" s="139"/>
      <c r="EO175" s="139"/>
      <c r="EP175" s="139"/>
      <c r="EQ175" s="139"/>
      <c r="ER175" s="139"/>
      <c r="ES175" s="139"/>
      <c r="ET175" s="139"/>
      <c r="EU175" s="139"/>
      <c r="EV175" s="139"/>
      <c r="EW175" s="139"/>
      <c r="EX175" s="139"/>
      <c r="EY175" s="139"/>
      <c r="EZ175" s="139"/>
      <c r="FA175" s="139"/>
      <c r="FB175" s="139"/>
      <c r="FC175" s="139"/>
      <c r="FD175" s="139"/>
      <c r="FE175" s="139"/>
      <c r="FF175" s="139"/>
      <c r="FG175" s="139"/>
      <c r="FH175" s="139"/>
      <c r="FI175" s="139"/>
      <c r="FJ175" s="139"/>
      <c r="FK175" s="139"/>
      <c r="FL175" s="139"/>
      <c r="FM175" s="139"/>
      <c r="FN175" s="139"/>
      <c r="FO175" s="139"/>
      <c r="FP175" s="139"/>
      <c r="FQ175" s="139"/>
      <c r="FR175" s="139"/>
      <c r="FS175" s="139"/>
      <c r="FT175" s="139"/>
      <c r="FU175" s="139"/>
      <c r="FV175" s="139"/>
      <c r="FW175" s="139"/>
      <c r="FX175" s="139"/>
      <c r="FY175" s="139"/>
      <c r="FZ175" s="139"/>
      <c r="GA175" s="139"/>
      <c r="GB175" s="139"/>
      <c r="GC175" s="139" t="str">
        <f>'VRP Model'!FZ175</f>
        <v>-</v>
      </c>
      <c r="GD175" s="275">
        <v>999999</v>
      </c>
      <c r="GE175" s="275">
        <v>999999</v>
      </c>
      <c r="GF175" s="275">
        <v>999999</v>
      </c>
      <c r="GG175" s="275">
        <v>999999</v>
      </c>
      <c r="GH175" s="275">
        <v>999999</v>
      </c>
      <c r="GI175" s="275">
        <v>999999</v>
      </c>
      <c r="GJ175" s="275">
        <v>999999</v>
      </c>
      <c r="GK175" s="275">
        <v>999999</v>
      </c>
      <c r="GL175" s="275">
        <v>999999</v>
      </c>
      <c r="GM175" s="275">
        <v>999999</v>
      </c>
      <c r="GN175" s="275">
        <v>999999</v>
      </c>
    </row>
    <row r="176" spans="1:196" ht="77" customHeight="1" x14ac:dyDescent="0.15">
      <c r="A176" s="211">
        <v>170</v>
      </c>
      <c r="B176" s="216" t="str" cm="1">
        <f t="array" aca="1" ref="B176" ca="1">IF(ISNUMBER(FIND(","&amp;A176&amp;",",INDIRECT("E"&amp;$B$2))),"yes","no")</f>
        <v>no</v>
      </c>
      <c r="C176" s="205">
        <f t="shared" ca="1" si="205"/>
        <v>999999</v>
      </c>
      <c r="D176" s="204"/>
      <c r="E176" s="206"/>
      <c r="F176" s="207"/>
      <c r="G176" s="208"/>
      <c r="H176" s="209"/>
      <c r="I176" s="210"/>
      <c r="J176" s="211"/>
      <c r="K176" s="212"/>
      <c r="L176" s="213"/>
      <c r="M176" s="213"/>
      <c r="N176" s="214"/>
      <c r="O176" s="223">
        <v>170</v>
      </c>
      <c r="P176" s="227" t="str">
        <f t="shared" si="206"/>
        <v>-</v>
      </c>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c r="DS176" s="139"/>
      <c r="DT176" s="139"/>
      <c r="DU176" s="139"/>
      <c r="DV176" s="139"/>
      <c r="DW176" s="139"/>
      <c r="DX176" s="139"/>
      <c r="DY176" s="139"/>
      <c r="DZ176" s="139"/>
      <c r="EA176" s="139"/>
      <c r="EB176" s="139"/>
      <c r="EC176" s="139"/>
      <c r="ED176" s="139"/>
      <c r="EE176" s="139"/>
      <c r="EF176" s="139"/>
      <c r="EG176" s="139"/>
      <c r="EH176" s="139"/>
      <c r="EI176" s="139"/>
      <c r="EJ176" s="139"/>
      <c r="EK176" s="139"/>
      <c r="EL176" s="139"/>
      <c r="EM176" s="139"/>
      <c r="EN176" s="139"/>
      <c r="EO176" s="139"/>
      <c r="EP176" s="139"/>
      <c r="EQ176" s="139"/>
      <c r="ER176" s="139"/>
      <c r="ES176" s="139"/>
      <c r="ET176" s="139"/>
      <c r="EU176" s="139"/>
      <c r="EV176" s="139"/>
      <c r="EW176" s="139"/>
      <c r="EX176" s="139"/>
      <c r="EY176" s="139"/>
      <c r="EZ176" s="139"/>
      <c r="FA176" s="139"/>
      <c r="FB176" s="139"/>
      <c r="FC176" s="139"/>
      <c r="FD176" s="139"/>
      <c r="FE176" s="139"/>
      <c r="FF176" s="139"/>
      <c r="FG176" s="139"/>
      <c r="FH176" s="139"/>
      <c r="FI176" s="139"/>
      <c r="FJ176" s="139"/>
      <c r="FK176" s="139"/>
      <c r="FL176" s="139"/>
      <c r="FM176" s="139"/>
      <c r="FN176" s="139"/>
      <c r="FO176" s="139"/>
      <c r="FP176" s="139"/>
      <c r="FQ176" s="139"/>
      <c r="FR176" s="139"/>
      <c r="FS176" s="139"/>
      <c r="FT176" s="139"/>
      <c r="FU176" s="139"/>
      <c r="FV176" s="139"/>
      <c r="FW176" s="139"/>
      <c r="FX176" s="139"/>
      <c r="FY176" s="139"/>
      <c r="FZ176" s="139"/>
      <c r="GA176" s="139"/>
      <c r="GB176" s="139"/>
      <c r="GC176" s="139"/>
      <c r="GD176" s="139" t="str">
        <f>'VRP Model'!GA176</f>
        <v>-</v>
      </c>
      <c r="GE176" s="275">
        <v>999999</v>
      </c>
      <c r="GF176" s="275">
        <v>999999</v>
      </c>
      <c r="GG176" s="275">
        <v>999999</v>
      </c>
      <c r="GH176" s="275">
        <v>999999</v>
      </c>
      <c r="GI176" s="275">
        <v>999999</v>
      </c>
      <c r="GJ176" s="275">
        <v>999999</v>
      </c>
      <c r="GK176" s="275">
        <v>999999</v>
      </c>
      <c r="GL176" s="275">
        <v>999999</v>
      </c>
      <c r="GM176" s="275">
        <v>999999</v>
      </c>
      <c r="GN176" s="275">
        <v>999999</v>
      </c>
    </row>
    <row r="177" spans="1:196" ht="82" customHeight="1" x14ac:dyDescent="0.15">
      <c r="A177" s="211">
        <v>171</v>
      </c>
      <c r="B177" s="216" t="str" cm="1">
        <f t="array" aca="1" ref="B177" ca="1">IF(ISNUMBER(FIND(","&amp;A177&amp;",",INDIRECT("E"&amp;$B$2))),"yes","no")</f>
        <v>no</v>
      </c>
      <c r="C177" s="205">
        <f t="shared" ca="1" si="205"/>
        <v>999999</v>
      </c>
      <c r="D177" s="204"/>
      <c r="E177" s="206"/>
      <c r="F177" s="207"/>
      <c r="G177" s="208"/>
      <c r="H177" s="209"/>
      <c r="I177" s="210"/>
      <c r="J177" s="211"/>
      <c r="K177" s="212"/>
      <c r="L177" s="213"/>
      <c r="M177" s="213"/>
      <c r="N177" s="214"/>
      <c r="O177" s="223">
        <v>171</v>
      </c>
      <c r="P177" s="227" t="str">
        <f t="shared" si="206"/>
        <v>-</v>
      </c>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139"/>
      <c r="EZ177" s="139"/>
      <c r="FA177" s="139"/>
      <c r="FB177" s="139"/>
      <c r="FC177" s="139"/>
      <c r="FD177" s="139"/>
      <c r="FE177" s="139"/>
      <c r="FF177" s="139"/>
      <c r="FG177" s="139"/>
      <c r="FH177" s="139"/>
      <c r="FI177" s="139"/>
      <c r="FJ177" s="139"/>
      <c r="FK177" s="139"/>
      <c r="FL177" s="139"/>
      <c r="FM177" s="139"/>
      <c r="FN177" s="139"/>
      <c r="FO177" s="139"/>
      <c r="FP177" s="139"/>
      <c r="FQ177" s="139"/>
      <c r="FR177" s="139"/>
      <c r="FS177" s="139"/>
      <c r="FT177" s="139"/>
      <c r="FU177" s="139"/>
      <c r="FV177" s="139"/>
      <c r="FW177" s="139"/>
      <c r="FX177" s="139"/>
      <c r="FY177" s="139"/>
      <c r="FZ177" s="139"/>
      <c r="GA177" s="139"/>
      <c r="GB177" s="139"/>
      <c r="GC177" s="139"/>
      <c r="GD177" s="139"/>
      <c r="GE177" s="139" t="str">
        <f>'VRP Model'!GB177</f>
        <v>-</v>
      </c>
      <c r="GF177" s="275">
        <v>999999</v>
      </c>
      <c r="GG177" s="275">
        <v>999999</v>
      </c>
      <c r="GH177" s="275">
        <v>999999</v>
      </c>
      <c r="GI177" s="275">
        <v>999999</v>
      </c>
      <c r="GJ177" s="275">
        <v>999999</v>
      </c>
      <c r="GK177" s="275">
        <v>999999</v>
      </c>
      <c r="GL177" s="139">
        <f>'VRP Model'!GI177</f>
        <v>99999</v>
      </c>
      <c r="GM177" s="139">
        <f>'VRP Model'!GJ177</f>
        <v>99999</v>
      </c>
      <c r="GN177" s="275">
        <v>999999</v>
      </c>
    </row>
    <row r="178" spans="1:196" ht="86" customHeight="1" x14ac:dyDescent="0.15">
      <c r="A178" s="211">
        <v>172</v>
      </c>
      <c r="B178" s="216" t="str" cm="1">
        <f t="array" aca="1" ref="B178" ca="1">IF(ISNUMBER(FIND(","&amp;A178&amp;",",INDIRECT("E"&amp;$B$2))),"yes","no")</f>
        <v>no</v>
      </c>
      <c r="C178" s="205">
        <f t="shared" ca="1" si="205"/>
        <v>999999</v>
      </c>
      <c r="D178" s="204"/>
      <c r="E178" s="206"/>
      <c r="F178" s="207"/>
      <c r="G178" s="208"/>
      <c r="H178" s="209"/>
      <c r="I178" s="210"/>
      <c r="J178" s="211"/>
      <c r="K178" s="212"/>
      <c r="L178" s="213"/>
      <c r="M178" s="213"/>
      <c r="N178" s="214"/>
      <c r="O178" s="223">
        <v>172</v>
      </c>
      <c r="P178" s="227" t="str">
        <f t="shared" si="206"/>
        <v>-</v>
      </c>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9"/>
      <c r="EF178" s="139"/>
      <c r="EG178" s="139"/>
      <c r="EH178" s="139"/>
      <c r="EI178" s="139"/>
      <c r="EJ178" s="139"/>
      <c r="EK178" s="139"/>
      <c r="EL178" s="139"/>
      <c r="EM178" s="139"/>
      <c r="EN178" s="139"/>
      <c r="EO178" s="139"/>
      <c r="EP178" s="139"/>
      <c r="EQ178" s="139"/>
      <c r="ER178" s="139"/>
      <c r="ES178" s="139"/>
      <c r="ET178" s="139"/>
      <c r="EU178" s="139"/>
      <c r="EV178" s="139"/>
      <c r="EW178" s="139"/>
      <c r="EX178" s="139"/>
      <c r="EY178" s="139"/>
      <c r="EZ178" s="139"/>
      <c r="FA178" s="139"/>
      <c r="FB178" s="139"/>
      <c r="FC178" s="139"/>
      <c r="FD178" s="139"/>
      <c r="FE178" s="139"/>
      <c r="FF178" s="139"/>
      <c r="FG178" s="139"/>
      <c r="FH178" s="139"/>
      <c r="FI178" s="139"/>
      <c r="FJ178" s="139"/>
      <c r="FK178" s="139"/>
      <c r="FL178" s="139"/>
      <c r="FM178" s="139"/>
      <c r="FN178" s="139"/>
      <c r="FO178" s="139"/>
      <c r="FP178" s="139"/>
      <c r="FQ178" s="139"/>
      <c r="FR178" s="139"/>
      <c r="FS178" s="139"/>
      <c r="FT178" s="139"/>
      <c r="FU178" s="139"/>
      <c r="FV178" s="139"/>
      <c r="FW178" s="139"/>
      <c r="FX178" s="139"/>
      <c r="FY178" s="139"/>
      <c r="FZ178" s="139"/>
      <c r="GA178" s="139"/>
      <c r="GB178" s="139"/>
      <c r="GC178" s="139"/>
      <c r="GD178" s="139"/>
      <c r="GE178" s="139"/>
      <c r="GF178" s="139" t="str">
        <f>'VRP Model'!GC178</f>
        <v>-</v>
      </c>
      <c r="GG178" s="275">
        <v>999999</v>
      </c>
      <c r="GH178" s="275">
        <v>999999</v>
      </c>
      <c r="GI178" s="275">
        <v>999999</v>
      </c>
      <c r="GJ178" s="275">
        <v>999999</v>
      </c>
      <c r="GK178" s="275">
        <v>999999</v>
      </c>
      <c r="GL178" s="139">
        <f>'VRP Model'!GI178</f>
        <v>99999</v>
      </c>
      <c r="GM178" s="139">
        <f>'VRP Model'!GJ178</f>
        <v>99999</v>
      </c>
      <c r="GN178" s="275">
        <v>999999</v>
      </c>
    </row>
    <row r="179" spans="1:196" ht="80" customHeight="1" x14ac:dyDescent="0.15">
      <c r="A179" s="211">
        <v>173</v>
      </c>
      <c r="B179" s="216" t="str" cm="1">
        <f t="array" aca="1" ref="B179" ca="1">IF(ISNUMBER(FIND(","&amp;A179&amp;",",INDIRECT("E"&amp;$B$2))),"yes","no")</f>
        <v>no</v>
      </c>
      <c r="C179" s="205">
        <f t="shared" ca="1" si="205"/>
        <v>999999</v>
      </c>
      <c r="D179" s="204"/>
      <c r="E179" s="206"/>
      <c r="F179" s="207"/>
      <c r="G179" s="208"/>
      <c r="H179" s="209"/>
      <c r="I179" s="210"/>
      <c r="J179" s="211"/>
      <c r="K179" s="212"/>
      <c r="L179" s="213"/>
      <c r="M179" s="213"/>
      <c r="N179" s="214"/>
      <c r="O179" s="223">
        <v>173</v>
      </c>
      <c r="P179" s="227" t="str">
        <f t="shared" si="206"/>
        <v>-</v>
      </c>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139"/>
      <c r="EZ179" s="139"/>
      <c r="FA179" s="139"/>
      <c r="FB179" s="139"/>
      <c r="FC179" s="139"/>
      <c r="FD179" s="139"/>
      <c r="FE179" s="139"/>
      <c r="FF179" s="139"/>
      <c r="FG179" s="139"/>
      <c r="FH179" s="139"/>
      <c r="FI179" s="139"/>
      <c r="FJ179" s="139"/>
      <c r="FK179" s="139"/>
      <c r="FL179" s="139"/>
      <c r="FM179" s="139"/>
      <c r="FN179" s="139"/>
      <c r="FO179" s="139"/>
      <c r="FP179" s="139"/>
      <c r="FQ179" s="139"/>
      <c r="FR179" s="139"/>
      <c r="FS179" s="139"/>
      <c r="FT179" s="139"/>
      <c r="FU179" s="139"/>
      <c r="FV179" s="139"/>
      <c r="FW179" s="139"/>
      <c r="FX179" s="139"/>
      <c r="FY179" s="139"/>
      <c r="FZ179" s="139"/>
      <c r="GA179" s="139"/>
      <c r="GB179" s="139"/>
      <c r="GC179" s="139"/>
      <c r="GD179" s="139"/>
      <c r="GE179" s="139"/>
      <c r="GF179" s="139"/>
      <c r="GG179" s="139" t="str">
        <f>'VRP Model'!GD179</f>
        <v>-</v>
      </c>
      <c r="GH179" s="275">
        <v>999999</v>
      </c>
      <c r="GI179" s="275">
        <v>999999</v>
      </c>
      <c r="GJ179" s="275">
        <v>999999</v>
      </c>
      <c r="GK179" s="275">
        <v>999999</v>
      </c>
      <c r="GL179" s="139">
        <f>'VRP Model'!GI179</f>
        <v>99999</v>
      </c>
      <c r="GM179" s="139">
        <f>'VRP Model'!GJ179</f>
        <v>99999</v>
      </c>
      <c r="GN179" s="275">
        <v>999999</v>
      </c>
    </row>
    <row r="180" spans="1:196" ht="62" customHeight="1" x14ac:dyDescent="0.15">
      <c r="A180" s="211">
        <v>174</v>
      </c>
      <c r="B180" s="216" t="str" cm="1">
        <f t="array" aca="1" ref="B180" ca="1">IF(ISNUMBER(FIND(","&amp;A180&amp;",",INDIRECT("E"&amp;$B$2))),"yes","no")</f>
        <v>no</v>
      </c>
      <c r="C180" s="205">
        <f t="shared" ca="1" si="205"/>
        <v>999999</v>
      </c>
      <c r="D180" s="204"/>
      <c r="E180" s="206"/>
      <c r="F180" s="207"/>
      <c r="G180" s="208"/>
      <c r="H180" s="209"/>
      <c r="I180" s="210"/>
      <c r="J180" s="211"/>
      <c r="K180" s="212"/>
      <c r="L180" s="213"/>
      <c r="M180" s="213"/>
      <c r="N180" s="214"/>
      <c r="O180" s="223">
        <v>174</v>
      </c>
      <c r="P180" s="227" t="str">
        <f t="shared" si="206"/>
        <v>-</v>
      </c>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139"/>
      <c r="EZ180" s="139"/>
      <c r="FA180" s="139"/>
      <c r="FB180" s="139"/>
      <c r="FC180" s="139"/>
      <c r="FD180" s="139"/>
      <c r="FE180" s="139"/>
      <c r="FF180" s="139"/>
      <c r="FG180" s="139"/>
      <c r="FH180" s="139"/>
      <c r="FI180" s="139"/>
      <c r="FJ180" s="139"/>
      <c r="FK180" s="139"/>
      <c r="FL180" s="139"/>
      <c r="FM180" s="139"/>
      <c r="FN180" s="139"/>
      <c r="FO180" s="139"/>
      <c r="FP180" s="139"/>
      <c r="FQ180" s="139"/>
      <c r="FR180" s="139"/>
      <c r="FS180" s="139"/>
      <c r="FT180" s="139"/>
      <c r="FU180" s="139"/>
      <c r="FV180" s="139"/>
      <c r="FW180" s="139"/>
      <c r="FX180" s="139"/>
      <c r="FY180" s="139"/>
      <c r="FZ180" s="139"/>
      <c r="GA180" s="139"/>
      <c r="GB180" s="139"/>
      <c r="GC180" s="139"/>
      <c r="GD180" s="139"/>
      <c r="GE180" s="139"/>
      <c r="GF180" s="139"/>
      <c r="GG180" s="139"/>
      <c r="GH180" s="139" t="str">
        <f>'VRP Model'!GE180</f>
        <v>-</v>
      </c>
      <c r="GI180" s="275">
        <v>999999</v>
      </c>
      <c r="GJ180" s="275">
        <v>999999</v>
      </c>
      <c r="GK180" s="275">
        <v>999999</v>
      </c>
      <c r="GL180" s="139">
        <f>'VRP Model'!GI180</f>
        <v>99999</v>
      </c>
      <c r="GM180" s="139">
        <f>'VRP Model'!GJ180</f>
        <v>99999</v>
      </c>
      <c r="GN180" s="275">
        <v>999999</v>
      </c>
    </row>
    <row r="181" spans="1:196" ht="77" customHeight="1" x14ac:dyDescent="0.15">
      <c r="A181" s="211">
        <v>175</v>
      </c>
      <c r="B181" s="216" t="str" cm="1">
        <f t="array" aca="1" ref="B181" ca="1">IF(ISNUMBER(FIND(","&amp;A181&amp;",",INDIRECT("E"&amp;$B$2))),"yes","no")</f>
        <v>no</v>
      </c>
      <c r="C181" s="205">
        <f t="shared" ca="1" si="205"/>
        <v>999999</v>
      </c>
      <c r="D181" s="204"/>
      <c r="E181" s="206"/>
      <c r="F181" s="207"/>
      <c r="G181" s="208"/>
      <c r="H181" s="209"/>
      <c r="I181" s="210"/>
      <c r="J181" s="211"/>
      <c r="K181" s="212"/>
      <c r="L181" s="213"/>
      <c r="M181" s="213"/>
      <c r="N181" s="214"/>
      <c r="O181" s="223">
        <v>175</v>
      </c>
      <c r="P181" s="227" t="str">
        <f t="shared" si="206"/>
        <v>-</v>
      </c>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s="139"/>
      <c r="DJ181" s="139"/>
      <c r="DK181" s="139"/>
      <c r="DL181" s="139"/>
      <c r="DM181" s="139"/>
      <c r="DN181" s="139"/>
      <c r="DO181" s="139"/>
      <c r="DP181" s="139"/>
      <c r="DQ181" s="139"/>
      <c r="DR181" s="139"/>
      <c r="DS181" s="139"/>
      <c r="DT181" s="139"/>
      <c r="DU181" s="139"/>
      <c r="DV181" s="139"/>
      <c r="DW181" s="139"/>
      <c r="DX181" s="139"/>
      <c r="DY181" s="139"/>
      <c r="DZ181" s="139"/>
      <c r="EA181" s="139"/>
      <c r="EB181" s="139"/>
      <c r="EC181" s="139"/>
      <c r="ED181" s="139"/>
      <c r="EE181" s="139"/>
      <c r="EF181" s="139"/>
      <c r="EG181" s="139"/>
      <c r="EH181" s="139"/>
      <c r="EI181" s="139"/>
      <c r="EJ181" s="139"/>
      <c r="EK181" s="139"/>
      <c r="EL181" s="139"/>
      <c r="EM181" s="139"/>
      <c r="EN181" s="139"/>
      <c r="EO181" s="139"/>
      <c r="EP181" s="139"/>
      <c r="EQ181" s="139"/>
      <c r="ER181" s="139"/>
      <c r="ES181" s="139"/>
      <c r="ET181" s="139"/>
      <c r="EU181" s="139"/>
      <c r="EV181" s="139"/>
      <c r="EW181" s="139"/>
      <c r="EX181" s="139"/>
      <c r="EY181" s="139"/>
      <c r="EZ181" s="139"/>
      <c r="FA181" s="139"/>
      <c r="FB181" s="139"/>
      <c r="FC181" s="139"/>
      <c r="FD181" s="139"/>
      <c r="FE181" s="139"/>
      <c r="FF181" s="139"/>
      <c r="FG181" s="139"/>
      <c r="FH181" s="139"/>
      <c r="FI181" s="139"/>
      <c r="FJ181" s="139"/>
      <c r="FK181" s="139"/>
      <c r="FL181" s="139"/>
      <c r="FM181" s="139"/>
      <c r="FN181" s="139"/>
      <c r="FO181" s="139"/>
      <c r="FP181" s="139"/>
      <c r="FQ181" s="139"/>
      <c r="FR181" s="139"/>
      <c r="FS181" s="139"/>
      <c r="FT181" s="139"/>
      <c r="FU181" s="139"/>
      <c r="FV181" s="139"/>
      <c r="FW181" s="139"/>
      <c r="FX181" s="139"/>
      <c r="FY181" s="139"/>
      <c r="FZ181" s="139"/>
      <c r="GA181" s="139"/>
      <c r="GB181" s="139"/>
      <c r="GC181" s="139"/>
      <c r="GD181" s="139"/>
      <c r="GE181" s="139"/>
      <c r="GF181" s="139"/>
      <c r="GG181" s="139"/>
      <c r="GH181" s="139"/>
      <c r="GI181" s="139" t="str">
        <f>'VRP Model'!GF181</f>
        <v>-</v>
      </c>
      <c r="GJ181" s="275">
        <v>999999</v>
      </c>
      <c r="GK181" s="275">
        <v>999999</v>
      </c>
      <c r="GL181" s="139">
        <f>'VRP Model'!GI181</f>
        <v>99999</v>
      </c>
      <c r="GM181" s="139">
        <f>'VRP Model'!GJ181</f>
        <v>99999</v>
      </c>
      <c r="GN181" s="275">
        <v>999999</v>
      </c>
    </row>
    <row r="182" spans="1:196" ht="61" customHeight="1" x14ac:dyDescent="0.15">
      <c r="A182" s="211">
        <v>176</v>
      </c>
      <c r="B182" s="216" t="str" cm="1">
        <f t="array" aca="1" ref="B182" ca="1">IF(ISNUMBER(FIND(","&amp;A182&amp;",",INDIRECT("E"&amp;$B$2))),"yes","no")</f>
        <v>no</v>
      </c>
      <c r="C182" s="205">
        <f t="shared" ca="1" si="205"/>
        <v>999999</v>
      </c>
      <c r="D182" s="204"/>
      <c r="E182" s="206"/>
      <c r="F182" s="207"/>
      <c r="G182" s="208"/>
      <c r="H182" s="209"/>
      <c r="I182" s="210"/>
      <c r="J182" s="211"/>
      <c r="K182" s="212"/>
      <c r="L182" s="213"/>
      <c r="M182" s="213"/>
      <c r="N182" s="214"/>
      <c r="O182" s="223">
        <v>176</v>
      </c>
      <c r="P182" s="227" t="str">
        <f t="shared" si="206"/>
        <v>-</v>
      </c>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DL182" s="139"/>
      <c r="DM182" s="139"/>
      <c r="DN182" s="139"/>
      <c r="DO182" s="139"/>
      <c r="DP182" s="139"/>
      <c r="DQ182" s="139"/>
      <c r="DR182" s="139"/>
      <c r="DS182" s="139"/>
      <c r="DT182" s="139"/>
      <c r="DU182" s="139"/>
      <c r="DV182" s="139"/>
      <c r="DW182" s="139"/>
      <c r="DX182" s="139"/>
      <c r="DY182" s="139"/>
      <c r="DZ182" s="139"/>
      <c r="EA182" s="139"/>
      <c r="EB182" s="139"/>
      <c r="EC182" s="139"/>
      <c r="ED182" s="139"/>
      <c r="EE182" s="139"/>
      <c r="EF182" s="139"/>
      <c r="EG182" s="139"/>
      <c r="EH182" s="139"/>
      <c r="EI182" s="139"/>
      <c r="EJ182" s="139"/>
      <c r="EK182" s="139"/>
      <c r="EL182" s="139"/>
      <c r="EM182" s="139"/>
      <c r="EN182" s="139"/>
      <c r="EO182" s="139"/>
      <c r="EP182" s="139"/>
      <c r="EQ182" s="139"/>
      <c r="ER182" s="139"/>
      <c r="ES182" s="139"/>
      <c r="ET182" s="139"/>
      <c r="EU182" s="139"/>
      <c r="EV182" s="139"/>
      <c r="EW182" s="139"/>
      <c r="EX182" s="139"/>
      <c r="EY182" s="139"/>
      <c r="EZ182" s="139"/>
      <c r="FA182" s="139"/>
      <c r="FB182" s="139"/>
      <c r="FC182" s="139"/>
      <c r="FD182" s="139"/>
      <c r="FE182" s="139"/>
      <c r="FF182" s="139"/>
      <c r="FG182" s="139"/>
      <c r="FH182" s="139"/>
      <c r="FI182" s="139"/>
      <c r="FJ182" s="139"/>
      <c r="FK182" s="139"/>
      <c r="FL182" s="139"/>
      <c r="FM182" s="139"/>
      <c r="FN182" s="139"/>
      <c r="FO182" s="139"/>
      <c r="FP182" s="139"/>
      <c r="FQ182" s="139"/>
      <c r="FR182" s="139"/>
      <c r="FS182" s="139"/>
      <c r="FT182" s="139"/>
      <c r="FU182" s="139"/>
      <c r="FV182" s="139"/>
      <c r="FW182" s="139"/>
      <c r="FX182" s="139"/>
      <c r="FY182" s="139"/>
      <c r="FZ182" s="139"/>
      <c r="GA182" s="139"/>
      <c r="GB182" s="139"/>
      <c r="GC182" s="139"/>
      <c r="GD182" s="139"/>
      <c r="GE182" s="139"/>
      <c r="GF182" s="139"/>
      <c r="GG182" s="139"/>
      <c r="GH182" s="139"/>
      <c r="GI182" s="139"/>
      <c r="GJ182" s="139" t="str">
        <f>'VRP Model'!GG182</f>
        <v>-</v>
      </c>
      <c r="GK182" s="275">
        <v>999999</v>
      </c>
      <c r="GL182" s="139">
        <f>'VRP Model'!GI182</f>
        <v>99999</v>
      </c>
      <c r="GM182" s="139">
        <f>'VRP Model'!GJ182</f>
        <v>99999</v>
      </c>
      <c r="GN182" s="275">
        <v>999999</v>
      </c>
    </row>
    <row r="183" spans="1:196" ht="56" customHeight="1" x14ac:dyDescent="0.15">
      <c r="A183" s="211">
        <v>177</v>
      </c>
      <c r="B183" s="216" t="str" cm="1">
        <f t="array" aca="1" ref="B183" ca="1">IF(ISNUMBER(FIND(","&amp;A183&amp;",",INDIRECT("E"&amp;$B$2))),"yes","no")</f>
        <v>no</v>
      </c>
      <c r="C183" s="205">
        <f t="shared" ca="1" si="205"/>
        <v>999999</v>
      </c>
      <c r="D183" s="204"/>
      <c r="E183" s="206"/>
      <c r="F183" s="207"/>
      <c r="G183" s="208"/>
      <c r="H183" s="209"/>
      <c r="I183" s="210"/>
      <c r="J183" s="211"/>
      <c r="K183" s="212"/>
      <c r="L183" s="213"/>
      <c r="M183" s="213"/>
      <c r="N183" s="214"/>
      <c r="O183" s="223">
        <v>177</v>
      </c>
      <c r="P183" s="227" t="str">
        <f t="shared" si="206"/>
        <v>-</v>
      </c>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9"/>
      <c r="DE183" s="139"/>
      <c r="DF183" s="139"/>
      <c r="DG183" s="139"/>
      <c r="DH183" s="139"/>
      <c r="DI183" s="139"/>
      <c r="DJ183" s="139"/>
      <c r="DK183" s="139"/>
      <c r="DL183" s="139"/>
      <c r="DM183" s="139"/>
      <c r="DN183" s="139"/>
      <c r="DO183" s="139"/>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39"/>
      <c r="ER183" s="139"/>
      <c r="ES183" s="139"/>
      <c r="ET183" s="139"/>
      <c r="EU183" s="139"/>
      <c r="EV183" s="139"/>
      <c r="EW183" s="139"/>
      <c r="EX183" s="139"/>
      <c r="EY183" s="139"/>
      <c r="EZ183" s="139"/>
      <c r="FA183" s="139"/>
      <c r="FB183" s="139"/>
      <c r="FC183" s="139"/>
      <c r="FD183" s="139"/>
      <c r="FE183" s="139"/>
      <c r="FF183" s="139"/>
      <c r="FG183" s="139"/>
      <c r="FH183" s="139"/>
      <c r="FI183" s="139"/>
      <c r="FJ183" s="139"/>
      <c r="FK183" s="139"/>
      <c r="FL183" s="139"/>
      <c r="FM183" s="139"/>
      <c r="FN183" s="139"/>
      <c r="FO183" s="139"/>
      <c r="FP183" s="139"/>
      <c r="FQ183" s="139"/>
      <c r="FR183" s="139"/>
      <c r="FS183" s="139"/>
      <c r="FT183" s="139"/>
      <c r="FU183" s="139"/>
      <c r="FV183" s="139"/>
      <c r="FW183" s="139"/>
      <c r="FX183" s="139"/>
      <c r="FY183" s="139"/>
      <c r="FZ183" s="139"/>
      <c r="GA183" s="139"/>
      <c r="GB183" s="139"/>
      <c r="GC183" s="139"/>
      <c r="GD183" s="139"/>
      <c r="GE183" s="139"/>
      <c r="GF183" s="139"/>
      <c r="GG183" s="139"/>
      <c r="GH183" s="139"/>
      <c r="GI183" s="139"/>
      <c r="GJ183" s="139"/>
      <c r="GK183" s="139" t="str">
        <f>'VRP Model'!GH183</f>
        <v>-</v>
      </c>
      <c r="GL183" s="139">
        <f>'VRP Model'!GI183</f>
        <v>99999</v>
      </c>
      <c r="GM183" s="139">
        <f>'VRP Model'!GJ183</f>
        <v>99999</v>
      </c>
      <c r="GN183" s="275">
        <v>999999</v>
      </c>
    </row>
    <row r="184" spans="1:196" ht="18" x14ac:dyDescent="0.2">
      <c r="P184" s="219">
        <f>+P5</f>
        <v>0</v>
      </c>
      <c r="Q184" s="219">
        <f t="shared" ref="Q184:CB184" si="207">+Q5</f>
        <v>1</v>
      </c>
      <c r="R184" s="219">
        <f t="shared" si="207"/>
        <v>2</v>
      </c>
      <c r="S184" s="219">
        <f t="shared" si="207"/>
        <v>3</v>
      </c>
      <c r="T184" s="219">
        <f t="shared" si="207"/>
        <v>4</v>
      </c>
      <c r="U184" s="219">
        <f t="shared" si="207"/>
        <v>5</v>
      </c>
      <c r="V184" s="219">
        <f t="shared" si="207"/>
        <v>6</v>
      </c>
      <c r="W184" s="219">
        <f t="shared" si="207"/>
        <v>7</v>
      </c>
      <c r="X184" s="219">
        <f t="shared" si="207"/>
        <v>8</v>
      </c>
      <c r="Y184" s="219">
        <f t="shared" si="207"/>
        <v>9</v>
      </c>
      <c r="Z184" s="219">
        <f t="shared" si="207"/>
        <v>10</v>
      </c>
      <c r="AA184" s="221">
        <f t="shared" si="207"/>
        <v>11</v>
      </c>
      <c r="AB184" s="221">
        <f t="shared" si="207"/>
        <v>12</v>
      </c>
      <c r="AC184" s="221">
        <f t="shared" si="207"/>
        <v>13</v>
      </c>
      <c r="AD184" s="221">
        <f t="shared" si="207"/>
        <v>14</v>
      </c>
      <c r="AE184" s="221">
        <f t="shared" si="207"/>
        <v>15</v>
      </c>
      <c r="AF184" s="221">
        <f t="shared" si="207"/>
        <v>16</v>
      </c>
      <c r="AG184" s="221">
        <f t="shared" si="207"/>
        <v>17</v>
      </c>
      <c r="AH184" s="221">
        <f t="shared" si="207"/>
        <v>18</v>
      </c>
      <c r="AI184" s="221">
        <f t="shared" si="207"/>
        <v>19</v>
      </c>
      <c r="AJ184" s="221">
        <f t="shared" si="207"/>
        <v>20</v>
      </c>
      <c r="AK184" s="221">
        <f t="shared" si="207"/>
        <v>21</v>
      </c>
      <c r="AL184" s="219">
        <f t="shared" si="207"/>
        <v>22</v>
      </c>
      <c r="AM184" s="219">
        <f t="shared" si="207"/>
        <v>23</v>
      </c>
      <c r="AN184" s="219">
        <f t="shared" si="207"/>
        <v>24</v>
      </c>
      <c r="AO184" s="219">
        <f t="shared" si="207"/>
        <v>25</v>
      </c>
      <c r="AP184" s="219">
        <f t="shared" si="207"/>
        <v>26</v>
      </c>
      <c r="AQ184" s="219">
        <f t="shared" si="207"/>
        <v>27</v>
      </c>
      <c r="AR184" s="219">
        <f t="shared" si="207"/>
        <v>28</v>
      </c>
      <c r="AS184" s="219">
        <f t="shared" si="207"/>
        <v>29</v>
      </c>
      <c r="AT184" s="219">
        <f t="shared" si="207"/>
        <v>30</v>
      </c>
      <c r="AU184" s="219">
        <f t="shared" si="207"/>
        <v>31</v>
      </c>
      <c r="AV184" s="219">
        <f t="shared" si="207"/>
        <v>32</v>
      </c>
      <c r="AW184" s="219">
        <f t="shared" si="207"/>
        <v>33</v>
      </c>
      <c r="AX184" s="219">
        <f t="shared" si="207"/>
        <v>34</v>
      </c>
      <c r="AY184" s="219">
        <f t="shared" si="207"/>
        <v>35</v>
      </c>
      <c r="AZ184" s="219">
        <f t="shared" si="207"/>
        <v>36</v>
      </c>
      <c r="BA184" s="219">
        <f t="shared" si="207"/>
        <v>37</v>
      </c>
      <c r="BB184" s="219">
        <f t="shared" si="207"/>
        <v>38</v>
      </c>
      <c r="BC184" s="219">
        <f t="shared" si="207"/>
        <v>39</v>
      </c>
      <c r="BD184" s="219">
        <f t="shared" si="207"/>
        <v>40</v>
      </c>
      <c r="BE184" s="219">
        <f t="shared" si="207"/>
        <v>41</v>
      </c>
      <c r="BF184" s="219">
        <f t="shared" si="207"/>
        <v>42</v>
      </c>
      <c r="BG184" s="219">
        <f t="shared" si="207"/>
        <v>43</v>
      </c>
      <c r="BH184" s="219">
        <f t="shared" si="207"/>
        <v>44</v>
      </c>
      <c r="BI184" s="219">
        <f t="shared" si="207"/>
        <v>45</v>
      </c>
      <c r="BJ184" s="219">
        <f t="shared" si="207"/>
        <v>46</v>
      </c>
      <c r="BK184" s="219">
        <f t="shared" si="207"/>
        <v>47</v>
      </c>
      <c r="BL184" s="219">
        <f t="shared" si="207"/>
        <v>48</v>
      </c>
      <c r="BM184" s="219">
        <f t="shared" si="207"/>
        <v>49</v>
      </c>
      <c r="BN184" s="219">
        <f t="shared" si="207"/>
        <v>50</v>
      </c>
      <c r="BO184" s="219">
        <f t="shared" si="207"/>
        <v>51</v>
      </c>
      <c r="BP184" s="219">
        <f t="shared" si="207"/>
        <v>52</v>
      </c>
      <c r="BQ184" s="219">
        <f t="shared" si="207"/>
        <v>53</v>
      </c>
      <c r="BR184" s="219">
        <f t="shared" si="207"/>
        <v>54</v>
      </c>
      <c r="BS184" s="219">
        <f t="shared" si="207"/>
        <v>55</v>
      </c>
      <c r="BT184" s="219">
        <f t="shared" si="207"/>
        <v>56</v>
      </c>
      <c r="BU184" s="219">
        <f t="shared" si="207"/>
        <v>57</v>
      </c>
      <c r="BV184" s="219">
        <f t="shared" si="207"/>
        <v>58</v>
      </c>
      <c r="BW184" s="219">
        <f t="shared" si="207"/>
        <v>59</v>
      </c>
      <c r="BX184" s="219">
        <f t="shared" si="207"/>
        <v>60</v>
      </c>
      <c r="BY184" s="219">
        <f t="shared" si="207"/>
        <v>61</v>
      </c>
      <c r="BZ184" s="219">
        <f t="shared" si="207"/>
        <v>62</v>
      </c>
      <c r="CA184" s="219">
        <f t="shared" si="207"/>
        <v>63</v>
      </c>
      <c r="CB184" s="219">
        <f t="shared" si="207"/>
        <v>64</v>
      </c>
      <c r="CC184" s="219">
        <f t="shared" ref="CC184:EN184" si="208">+CC5</f>
        <v>65</v>
      </c>
      <c r="CD184" s="219">
        <f t="shared" si="208"/>
        <v>66</v>
      </c>
      <c r="CE184" s="219">
        <f t="shared" si="208"/>
        <v>67</v>
      </c>
      <c r="CF184" s="219">
        <f t="shared" si="208"/>
        <v>68</v>
      </c>
      <c r="CG184" s="219">
        <f t="shared" si="208"/>
        <v>69</v>
      </c>
      <c r="CH184" s="219">
        <f t="shared" si="208"/>
        <v>70</v>
      </c>
      <c r="CI184" s="219">
        <f t="shared" si="208"/>
        <v>71</v>
      </c>
      <c r="CJ184" s="219">
        <f t="shared" si="208"/>
        <v>72</v>
      </c>
      <c r="CK184" s="219">
        <f t="shared" si="208"/>
        <v>73</v>
      </c>
      <c r="CL184" s="219">
        <f t="shared" si="208"/>
        <v>74</v>
      </c>
      <c r="CM184" s="219">
        <f t="shared" si="208"/>
        <v>75</v>
      </c>
      <c r="CN184" s="219">
        <f t="shared" si="208"/>
        <v>76</v>
      </c>
      <c r="CO184" s="219">
        <f t="shared" si="208"/>
        <v>77</v>
      </c>
      <c r="CP184" s="219">
        <f t="shared" si="208"/>
        <v>78</v>
      </c>
      <c r="CQ184" s="219">
        <f t="shared" si="208"/>
        <v>79</v>
      </c>
      <c r="CR184" s="219">
        <f t="shared" si="208"/>
        <v>80</v>
      </c>
      <c r="CS184" s="219">
        <f t="shared" si="208"/>
        <v>81</v>
      </c>
      <c r="CT184" s="219">
        <f t="shared" si="208"/>
        <v>82</v>
      </c>
      <c r="CU184" s="219">
        <f t="shared" si="208"/>
        <v>83</v>
      </c>
      <c r="CV184" s="219">
        <f t="shared" si="208"/>
        <v>84</v>
      </c>
      <c r="CW184" s="219">
        <f t="shared" si="208"/>
        <v>85</v>
      </c>
      <c r="CX184" s="219">
        <f t="shared" si="208"/>
        <v>86</v>
      </c>
      <c r="CY184" s="219">
        <f t="shared" si="208"/>
        <v>87</v>
      </c>
      <c r="CZ184" s="219">
        <f t="shared" si="208"/>
        <v>88</v>
      </c>
      <c r="DA184" s="219">
        <f t="shared" si="208"/>
        <v>89</v>
      </c>
      <c r="DB184" s="219">
        <f t="shared" si="208"/>
        <v>90</v>
      </c>
      <c r="DC184" s="219">
        <f t="shared" si="208"/>
        <v>91</v>
      </c>
      <c r="DD184" s="219">
        <f t="shared" si="208"/>
        <v>92</v>
      </c>
      <c r="DE184" s="219">
        <f t="shared" si="208"/>
        <v>93</v>
      </c>
      <c r="DF184" s="219">
        <f t="shared" si="208"/>
        <v>94</v>
      </c>
      <c r="DG184" s="219">
        <f t="shared" si="208"/>
        <v>95</v>
      </c>
      <c r="DH184" s="219">
        <f t="shared" si="208"/>
        <v>96</v>
      </c>
      <c r="DI184" s="219">
        <f t="shared" si="208"/>
        <v>97</v>
      </c>
      <c r="DJ184" s="219">
        <f t="shared" si="208"/>
        <v>98</v>
      </c>
      <c r="DK184" s="219">
        <f t="shared" si="208"/>
        <v>99</v>
      </c>
      <c r="DL184" s="219">
        <f t="shared" si="208"/>
        <v>100</v>
      </c>
      <c r="DM184" s="219">
        <f t="shared" si="208"/>
        <v>101</v>
      </c>
      <c r="DN184" s="219">
        <f t="shared" si="208"/>
        <v>102</v>
      </c>
      <c r="DO184" s="219">
        <f t="shared" si="208"/>
        <v>103</v>
      </c>
      <c r="DP184" s="219">
        <f t="shared" si="208"/>
        <v>104</v>
      </c>
      <c r="DQ184" s="219">
        <f t="shared" si="208"/>
        <v>105</v>
      </c>
      <c r="DR184" s="219">
        <f t="shared" si="208"/>
        <v>106</v>
      </c>
      <c r="DS184" s="219">
        <f t="shared" si="208"/>
        <v>107</v>
      </c>
      <c r="DT184" s="219">
        <f t="shared" si="208"/>
        <v>108</v>
      </c>
      <c r="DU184" s="219">
        <f t="shared" si="208"/>
        <v>109</v>
      </c>
      <c r="DV184" s="219">
        <f t="shared" si="208"/>
        <v>110</v>
      </c>
      <c r="DW184" s="219">
        <f t="shared" si="208"/>
        <v>111</v>
      </c>
      <c r="DX184" s="219">
        <f t="shared" si="208"/>
        <v>112</v>
      </c>
      <c r="DY184" s="219">
        <f t="shared" si="208"/>
        <v>113</v>
      </c>
      <c r="DZ184" s="219">
        <f t="shared" si="208"/>
        <v>114</v>
      </c>
      <c r="EA184" s="219">
        <f t="shared" si="208"/>
        <v>115</v>
      </c>
      <c r="EB184" s="219">
        <f t="shared" si="208"/>
        <v>116</v>
      </c>
      <c r="EC184" s="219">
        <f t="shared" si="208"/>
        <v>117</v>
      </c>
      <c r="ED184" s="219">
        <f t="shared" si="208"/>
        <v>118</v>
      </c>
      <c r="EE184" s="219">
        <f t="shared" si="208"/>
        <v>119</v>
      </c>
      <c r="EF184" s="219">
        <f t="shared" si="208"/>
        <v>120</v>
      </c>
      <c r="EG184" s="219">
        <f t="shared" si="208"/>
        <v>121</v>
      </c>
      <c r="EH184" s="219">
        <f t="shared" si="208"/>
        <v>122</v>
      </c>
      <c r="EI184" s="219">
        <f t="shared" si="208"/>
        <v>123</v>
      </c>
      <c r="EJ184" s="219">
        <f t="shared" si="208"/>
        <v>124</v>
      </c>
      <c r="EK184" s="219">
        <f t="shared" si="208"/>
        <v>125</v>
      </c>
      <c r="EL184" s="219">
        <f t="shared" si="208"/>
        <v>126</v>
      </c>
      <c r="EM184" s="219">
        <f t="shared" si="208"/>
        <v>127</v>
      </c>
      <c r="EN184" s="219">
        <f t="shared" si="208"/>
        <v>128</v>
      </c>
      <c r="EO184" s="219">
        <f t="shared" ref="EO184:GN184" si="209">+EO5</f>
        <v>129</v>
      </c>
      <c r="EP184" s="219">
        <f t="shared" si="209"/>
        <v>130</v>
      </c>
      <c r="EQ184" s="219">
        <f t="shared" si="209"/>
        <v>131</v>
      </c>
      <c r="ER184" s="219">
        <f t="shared" si="209"/>
        <v>132</v>
      </c>
      <c r="ES184" s="219">
        <f t="shared" si="209"/>
        <v>133</v>
      </c>
      <c r="ET184" s="219">
        <f t="shared" si="209"/>
        <v>134</v>
      </c>
      <c r="EU184" s="219">
        <f t="shared" si="209"/>
        <v>135</v>
      </c>
      <c r="EV184" s="219">
        <f t="shared" si="209"/>
        <v>136</v>
      </c>
      <c r="EW184" s="219">
        <f t="shared" si="209"/>
        <v>137</v>
      </c>
      <c r="EX184" s="219">
        <f t="shared" si="209"/>
        <v>138</v>
      </c>
      <c r="EY184" s="219">
        <f t="shared" si="209"/>
        <v>139</v>
      </c>
      <c r="EZ184" s="219">
        <f t="shared" si="209"/>
        <v>140</v>
      </c>
      <c r="FA184" s="219">
        <f t="shared" si="209"/>
        <v>141</v>
      </c>
      <c r="FB184" s="219">
        <f t="shared" si="209"/>
        <v>142</v>
      </c>
      <c r="FC184" s="219">
        <f t="shared" si="209"/>
        <v>143</v>
      </c>
      <c r="FD184" s="219">
        <f t="shared" si="209"/>
        <v>144</v>
      </c>
      <c r="FE184" s="219">
        <f t="shared" si="209"/>
        <v>145</v>
      </c>
      <c r="FF184" s="219">
        <f t="shared" si="209"/>
        <v>146</v>
      </c>
      <c r="FG184" s="219">
        <f t="shared" si="209"/>
        <v>147</v>
      </c>
      <c r="FH184" s="219">
        <f t="shared" si="209"/>
        <v>148</v>
      </c>
      <c r="FI184" s="219">
        <f t="shared" si="209"/>
        <v>149</v>
      </c>
      <c r="FJ184" s="219">
        <f t="shared" si="209"/>
        <v>150</v>
      </c>
      <c r="FK184" s="219">
        <f t="shared" si="209"/>
        <v>151</v>
      </c>
      <c r="FL184" s="219">
        <f t="shared" si="209"/>
        <v>152</v>
      </c>
      <c r="FM184" s="219">
        <f t="shared" si="209"/>
        <v>153</v>
      </c>
      <c r="FN184" s="219">
        <f t="shared" si="209"/>
        <v>154</v>
      </c>
      <c r="FO184" s="219">
        <f t="shared" si="209"/>
        <v>155</v>
      </c>
      <c r="FP184" s="219">
        <f t="shared" si="209"/>
        <v>156</v>
      </c>
      <c r="FQ184" s="219">
        <f t="shared" si="209"/>
        <v>157</v>
      </c>
      <c r="FR184" s="219">
        <f t="shared" si="209"/>
        <v>158</v>
      </c>
      <c r="FS184" s="219">
        <f t="shared" si="209"/>
        <v>159</v>
      </c>
      <c r="FT184" s="219">
        <f t="shared" si="209"/>
        <v>160</v>
      </c>
      <c r="FU184" s="219">
        <f t="shared" si="209"/>
        <v>161</v>
      </c>
      <c r="FV184" s="219">
        <f t="shared" si="209"/>
        <v>162</v>
      </c>
      <c r="FW184" s="219">
        <f t="shared" si="209"/>
        <v>163</v>
      </c>
      <c r="FX184" s="219">
        <f t="shared" si="209"/>
        <v>164</v>
      </c>
      <c r="FY184" s="219">
        <f t="shared" si="209"/>
        <v>165</v>
      </c>
      <c r="FZ184" s="219">
        <f t="shared" si="209"/>
        <v>166</v>
      </c>
      <c r="GA184" s="219">
        <f t="shared" si="209"/>
        <v>167</v>
      </c>
      <c r="GB184" s="219">
        <f t="shared" si="209"/>
        <v>168</v>
      </c>
      <c r="GC184" s="219">
        <f t="shared" si="209"/>
        <v>169</v>
      </c>
      <c r="GD184" s="219">
        <f t="shared" si="209"/>
        <v>170</v>
      </c>
      <c r="GE184" s="219">
        <f t="shared" si="209"/>
        <v>171</v>
      </c>
      <c r="GF184" s="219">
        <f t="shared" si="209"/>
        <v>172</v>
      </c>
      <c r="GG184" s="219">
        <f t="shared" si="209"/>
        <v>173</v>
      </c>
      <c r="GH184" s="219">
        <f t="shared" si="209"/>
        <v>174</v>
      </c>
      <c r="GI184" s="219">
        <f t="shared" si="209"/>
        <v>175</v>
      </c>
      <c r="GJ184" s="219">
        <f t="shared" si="209"/>
        <v>176</v>
      </c>
      <c r="GK184" s="219">
        <f t="shared" si="209"/>
        <v>177</v>
      </c>
      <c r="GL184" s="219">
        <f t="shared" si="209"/>
        <v>178</v>
      </c>
      <c r="GM184" s="219">
        <f t="shared" si="209"/>
        <v>179</v>
      </c>
      <c r="GN184" s="219">
        <f t="shared" si="209"/>
        <v>180</v>
      </c>
    </row>
    <row r="185" spans="1:196" ht="18" x14ac:dyDescent="0.2">
      <c r="AA185" s="192"/>
      <c r="AB185" s="192"/>
      <c r="AC185" s="192"/>
      <c r="AD185" s="192"/>
      <c r="AE185" s="192"/>
      <c r="AF185" s="192"/>
      <c r="AG185" s="192"/>
      <c r="AH185" s="192"/>
      <c r="AI185" s="192"/>
      <c r="AJ185" s="192"/>
      <c r="AK185" s="192"/>
    </row>
    <row r="186" spans="1:196" ht="18" x14ac:dyDescent="0.2">
      <c r="AA186" s="192"/>
      <c r="AB186" s="192"/>
      <c r="AC186" s="192"/>
      <c r="AD186" s="192"/>
      <c r="AE186" s="192"/>
      <c r="AF186" s="192"/>
      <c r="AG186" s="192"/>
      <c r="AH186" s="192"/>
      <c r="AI186" s="192"/>
      <c r="AJ186" s="192"/>
      <c r="AK186" s="192"/>
    </row>
    <row r="187" spans="1:196" ht="18" x14ac:dyDescent="0.2">
      <c r="AA187" s="192"/>
      <c r="AB187" s="192"/>
      <c r="AC187" s="192"/>
      <c r="AD187" s="192"/>
      <c r="AE187" s="192"/>
      <c r="AF187" s="192"/>
      <c r="AG187" s="192"/>
      <c r="AH187" s="192"/>
      <c r="AI187" s="192"/>
      <c r="AJ187" s="192"/>
      <c r="AK187" s="192"/>
    </row>
    <row r="188" spans="1:196" ht="18" x14ac:dyDescent="0.2">
      <c r="AA188" s="192"/>
      <c r="AB188" s="192"/>
      <c r="AC188" s="192"/>
      <c r="AD188" s="192"/>
      <c r="AE188" s="192"/>
      <c r="AF188" s="192"/>
      <c r="AG188" s="192"/>
      <c r="AH188" s="192"/>
      <c r="AI188" s="192"/>
      <c r="AJ188" s="192"/>
      <c r="AK188" s="192"/>
    </row>
    <row r="189" spans="1:196" ht="18" x14ac:dyDescent="0.2">
      <c r="AA189" s="192"/>
      <c r="AB189" s="192"/>
      <c r="AC189" s="192"/>
      <c r="AD189" s="192"/>
      <c r="AE189" s="192"/>
      <c r="AF189" s="192"/>
      <c r="AG189" s="192"/>
      <c r="AH189" s="192"/>
      <c r="AI189" s="192"/>
      <c r="AJ189" s="192"/>
      <c r="AK189" s="192"/>
    </row>
    <row r="190" spans="1:196" ht="18" x14ac:dyDescent="0.2">
      <c r="AA190" s="192"/>
      <c r="AB190" s="192"/>
      <c r="AC190" s="192"/>
      <c r="AD190" s="192"/>
      <c r="AE190" s="192"/>
      <c r="AF190" s="192"/>
      <c r="AG190" s="192"/>
      <c r="AH190" s="192"/>
      <c r="AI190" s="192"/>
      <c r="AJ190" s="192"/>
      <c r="AK190" s="192"/>
    </row>
    <row r="191" spans="1:196" ht="18" x14ac:dyDescent="0.2">
      <c r="AA191" s="192"/>
      <c r="AB191" s="192"/>
      <c r="AC191" s="192"/>
      <c r="AD191" s="192"/>
      <c r="AE191" s="192"/>
      <c r="AF191" s="192"/>
      <c r="AG191" s="192"/>
      <c r="AH191" s="192"/>
      <c r="AI191" s="192"/>
      <c r="AJ191" s="192"/>
      <c r="AK191" s="192"/>
    </row>
    <row r="192" spans="1:196" ht="18" x14ac:dyDescent="0.2">
      <c r="AA192" s="192"/>
      <c r="AB192" s="192"/>
      <c r="AC192" s="192"/>
      <c r="AD192" s="192"/>
      <c r="AE192" s="192"/>
      <c r="AF192" s="192"/>
      <c r="AG192" s="192"/>
      <c r="AH192" s="192"/>
      <c r="AI192" s="192"/>
      <c r="AJ192" s="192"/>
      <c r="AK192" s="192"/>
    </row>
    <row r="193" spans="27:37" ht="18" x14ac:dyDescent="0.2">
      <c r="AA193" s="192"/>
      <c r="AB193" s="192"/>
      <c r="AC193" s="192"/>
      <c r="AD193" s="192"/>
      <c r="AE193" s="192"/>
      <c r="AF193" s="192"/>
      <c r="AG193" s="192"/>
      <c r="AH193" s="192"/>
      <c r="AI193" s="192"/>
      <c r="AJ193" s="192"/>
      <c r="AK193" s="192"/>
    </row>
    <row r="194" spans="27:37" ht="18" x14ac:dyDescent="0.2">
      <c r="AA194" s="192"/>
      <c r="AB194" s="192"/>
      <c r="AC194" s="192"/>
      <c r="AD194" s="192"/>
      <c r="AE194" s="192"/>
      <c r="AF194" s="192"/>
      <c r="AG194" s="192"/>
      <c r="AH194" s="192"/>
      <c r="AI194" s="192"/>
      <c r="AJ194" s="192"/>
      <c r="AK194" s="192"/>
    </row>
    <row r="195" spans="27:37" ht="18" x14ac:dyDescent="0.2">
      <c r="AA195" s="192"/>
      <c r="AB195" s="192"/>
      <c r="AC195" s="192"/>
      <c r="AD195" s="192"/>
      <c r="AE195" s="192"/>
      <c r="AF195" s="192"/>
      <c r="AG195" s="192"/>
      <c r="AH195" s="192"/>
      <c r="AI195" s="192"/>
      <c r="AJ195" s="192"/>
      <c r="AK195" s="192"/>
    </row>
    <row r="196" spans="27:37" ht="18" x14ac:dyDescent="0.2">
      <c r="AA196" s="192"/>
      <c r="AB196" s="192"/>
      <c r="AC196" s="192"/>
      <c r="AD196" s="192"/>
      <c r="AE196" s="192"/>
      <c r="AF196" s="192"/>
      <c r="AG196" s="192"/>
      <c r="AH196" s="192"/>
      <c r="AI196" s="192"/>
      <c r="AJ196" s="192"/>
      <c r="AK196" s="192"/>
    </row>
    <row r="197" spans="27:37" ht="18" x14ac:dyDescent="0.2">
      <c r="AA197" s="192"/>
      <c r="AB197" s="192"/>
      <c r="AC197" s="192"/>
      <c r="AD197" s="192"/>
      <c r="AE197" s="192"/>
      <c r="AF197" s="192"/>
      <c r="AG197" s="192"/>
      <c r="AH197" s="192"/>
      <c r="AI197" s="192"/>
      <c r="AJ197" s="192"/>
      <c r="AK197" s="192"/>
    </row>
    <row r="198" spans="27:37" ht="18" x14ac:dyDescent="0.2">
      <c r="AA198" s="192"/>
      <c r="AB198" s="192"/>
      <c r="AC198" s="192"/>
      <c r="AD198" s="192"/>
      <c r="AE198" s="192"/>
      <c r="AF198" s="192"/>
      <c r="AG198" s="192"/>
      <c r="AH198" s="192"/>
      <c r="AI198" s="192"/>
      <c r="AJ198" s="192"/>
      <c r="AK198" s="192"/>
    </row>
    <row r="199" spans="27:37" ht="18" x14ac:dyDescent="0.2">
      <c r="AA199" s="192"/>
      <c r="AB199" s="192"/>
      <c r="AC199" s="192"/>
      <c r="AD199" s="192"/>
      <c r="AE199" s="192"/>
      <c r="AF199" s="192"/>
      <c r="AG199" s="192"/>
      <c r="AH199" s="192"/>
      <c r="AI199" s="192"/>
      <c r="AJ199" s="192"/>
      <c r="AK199" s="192"/>
    </row>
    <row r="200" spans="27:37" ht="18" x14ac:dyDescent="0.2">
      <c r="AA200" s="192"/>
      <c r="AB200" s="192"/>
      <c r="AC200" s="192"/>
      <c r="AD200" s="192"/>
      <c r="AE200" s="192"/>
      <c r="AF200" s="192"/>
      <c r="AG200" s="192"/>
      <c r="AH200" s="192"/>
      <c r="AI200" s="192"/>
      <c r="AJ200" s="192"/>
      <c r="AK200" s="192"/>
    </row>
    <row r="201" spans="27:37" ht="18" x14ac:dyDescent="0.2">
      <c r="AA201" s="192"/>
      <c r="AB201" s="192"/>
      <c r="AC201" s="192"/>
      <c r="AD201" s="192"/>
      <c r="AE201" s="192"/>
      <c r="AF201" s="192"/>
      <c r="AG201" s="192"/>
      <c r="AH201" s="192"/>
      <c r="AI201" s="192"/>
      <c r="AJ201" s="192"/>
      <c r="AK201" s="192"/>
    </row>
    <row r="202" spans="27:37" ht="18" x14ac:dyDescent="0.2">
      <c r="AA202" s="192"/>
      <c r="AB202" s="192"/>
      <c r="AC202" s="192"/>
      <c r="AD202" s="192"/>
      <c r="AE202" s="192"/>
      <c r="AF202" s="192"/>
      <c r="AG202" s="192"/>
      <c r="AH202" s="192"/>
      <c r="AI202" s="192"/>
      <c r="AJ202" s="192"/>
      <c r="AK202" s="192"/>
    </row>
    <row r="203" spans="27:37" ht="18" x14ac:dyDescent="0.2">
      <c r="AA203" s="192"/>
      <c r="AB203" s="192"/>
      <c r="AC203" s="192"/>
      <c r="AD203" s="192"/>
      <c r="AE203" s="192"/>
      <c r="AF203" s="192"/>
      <c r="AG203" s="192"/>
      <c r="AH203" s="192"/>
      <c r="AI203" s="192"/>
      <c r="AJ203" s="192"/>
      <c r="AK203" s="192"/>
    </row>
    <row r="204" spans="27:37" ht="18" x14ac:dyDescent="0.2">
      <c r="AA204" s="192"/>
      <c r="AB204" s="192"/>
      <c r="AC204" s="192"/>
      <c r="AD204" s="192"/>
      <c r="AE204" s="192"/>
      <c r="AF204" s="192"/>
      <c r="AG204" s="192"/>
      <c r="AH204" s="192"/>
      <c r="AI204" s="192"/>
      <c r="AJ204" s="192"/>
      <c r="AK204" s="192"/>
    </row>
    <row r="205" spans="27:37" ht="18" x14ac:dyDescent="0.2">
      <c r="AA205" s="192"/>
      <c r="AB205" s="192"/>
      <c r="AC205" s="192"/>
      <c r="AD205" s="192"/>
      <c r="AE205" s="192"/>
      <c r="AF205" s="192"/>
      <c r="AG205" s="192"/>
      <c r="AH205" s="192"/>
      <c r="AI205" s="192"/>
      <c r="AJ205" s="192"/>
      <c r="AK205" s="192"/>
    </row>
    <row r="206" spans="27:37" ht="18" x14ac:dyDescent="0.2">
      <c r="AA206" s="192"/>
      <c r="AB206" s="192"/>
      <c r="AC206" s="192"/>
      <c r="AD206" s="192"/>
      <c r="AE206" s="192"/>
      <c r="AF206" s="192"/>
      <c r="AG206" s="192"/>
      <c r="AH206" s="192"/>
      <c r="AI206" s="192"/>
      <c r="AJ206" s="192"/>
      <c r="AK206" s="192"/>
    </row>
    <row r="207" spans="27:37" ht="18" x14ac:dyDescent="0.2">
      <c r="AA207" s="192"/>
      <c r="AB207" s="192"/>
      <c r="AC207" s="192"/>
      <c r="AD207" s="192"/>
      <c r="AE207" s="192"/>
      <c r="AF207" s="192"/>
      <c r="AG207" s="192"/>
      <c r="AH207" s="192"/>
      <c r="AI207" s="192"/>
      <c r="AJ207" s="192"/>
      <c r="AK207" s="192"/>
    </row>
    <row r="208" spans="27:37" ht="18" x14ac:dyDescent="0.2">
      <c r="AA208" s="192"/>
      <c r="AB208" s="192"/>
      <c r="AC208" s="192"/>
      <c r="AD208" s="192"/>
      <c r="AE208" s="192"/>
      <c r="AF208" s="192"/>
      <c r="AG208" s="192"/>
      <c r="AH208" s="192"/>
      <c r="AI208" s="192"/>
      <c r="AJ208" s="192"/>
      <c r="AK208" s="192"/>
    </row>
    <row r="209" spans="27:37" ht="18" x14ac:dyDescent="0.2">
      <c r="AA209" s="192"/>
      <c r="AB209" s="192"/>
      <c r="AC209" s="192"/>
      <c r="AD209" s="192"/>
      <c r="AE209" s="192"/>
      <c r="AF209" s="192"/>
      <c r="AG209" s="192"/>
      <c r="AH209" s="192"/>
      <c r="AI209" s="192"/>
      <c r="AJ209" s="192"/>
      <c r="AK209" s="192"/>
    </row>
    <row r="210" spans="27:37" ht="18" x14ac:dyDescent="0.2">
      <c r="AA210" s="192"/>
      <c r="AB210" s="192"/>
      <c r="AC210" s="192"/>
      <c r="AD210" s="192"/>
      <c r="AE210" s="192"/>
      <c r="AF210" s="192"/>
      <c r="AG210" s="192"/>
      <c r="AH210" s="192"/>
      <c r="AI210" s="192"/>
      <c r="AJ210" s="192"/>
      <c r="AK210" s="192"/>
    </row>
    <row r="211" spans="27:37" ht="18" x14ac:dyDescent="0.2">
      <c r="AA211" s="192"/>
      <c r="AB211" s="192"/>
      <c r="AC211" s="192"/>
      <c r="AD211" s="192"/>
      <c r="AE211" s="192"/>
      <c r="AF211" s="192"/>
      <c r="AG211" s="192"/>
      <c r="AH211" s="192"/>
      <c r="AI211" s="192"/>
      <c r="AJ211" s="192"/>
      <c r="AK211" s="192"/>
    </row>
    <row r="212" spans="27:37" ht="18" x14ac:dyDescent="0.2">
      <c r="AA212" s="192"/>
      <c r="AB212" s="192"/>
      <c r="AC212" s="192"/>
      <c r="AD212" s="192"/>
      <c r="AE212" s="192"/>
      <c r="AF212" s="192"/>
      <c r="AG212" s="192"/>
      <c r="AH212" s="192"/>
      <c r="AI212" s="192"/>
      <c r="AJ212" s="192"/>
      <c r="AK212" s="192"/>
    </row>
    <row r="213" spans="27:37" ht="18" x14ac:dyDescent="0.2">
      <c r="AA213" s="192"/>
      <c r="AB213" s="192"/>
      <c r="AC213" s="192"/>
      <c r="AD213" s="192"/>
      <c r="AE213" s="192"/>
      <c r="AF213" s="192"/>
      <c r="AG213" s="192"/>
      <c r="AH213" s="192"/>
      <c r="AI213" s="192"/>
      <c r="AJ213" s="192"/>
      <c r="AK213" s="192"/>
    </row>
    <row r="214" spans="27:37" ht="18" x14ac:dyDescent="0.2">
      <c r="AA214" s="192"/>
      <c r="AB214" s="192"/>
      <c r="AC214" s="192"/>
      <c r="AD214" s="192"/>
      <c r="AE214" s="192"/>
      <c r="AF214" s="192"/>
      <c r="AG214" s="192"/>
      <c r="AH214" s="192"/>
      <c r="AI214" s="192"/>
      <c r="AJ214" s="192"/>
      <c r="AK214" s="192"/>
    </row>
    <row r="215" spans="27:37" ht="18" x14ac:dyDescent="0.2">
      <c r="AA215" s="192"/>
      <c r="AB215" s="192"/>
      <c r="AC215" s="192"/>
      <c r="AD215" s="192"/>
      <c r="AE215" s="192"/>
      <c r="AF215" s="192"/>
      <c r="AG215" s="192"/>
      <c r="AH215" s="192"/>
      <c r="AI215" s="192"/>
      <c r="AJ215" s="192"/>
      <c r="AK215" s="192"/>
    </row>
    <row r="216" spans="27:37" ht="18" x14ac:dyDescent="0.2">
      <c r="AA216" s="192"/>
      <c r="AB216" s="192"/>
      <c r="AC216" s="192"/>
      <c r="AD216" s="192"/>
      <c r="AE216" s="192"/>
      <c r="AF216" s="192"/>
      <c r="AG216" s="192"/>
      <c r="AH216" s="192"/>
      <c r="AI216" s="192"/>
      <c r="AJ216" s="192"/>
      <c r="AK216" s="192"/>
    </row>
    <row r="217" spans="27:37" ht="18" x14ac:dyDescent="0.2">
      <c r="AA217" s="192"/>
      <c r="AB217" s="192"/>
      <c r="AC217" s="192"/>
      <c r="AD217" s="192"/>
      <c r="AE217" s="192"/>
      <c r="AF217" s="192"/>
      <c r="AG217" s="192"/>
      <c r="AH217" s="192"/>
      <c r="AI217" s="192"/>
      <c r="AJ217" s="192"/>
      <c r="AK217" s="192"/>
    </row>
    <row r="218" spans="27:37" ht="18" x14ac:dyDescent="0.2">
      <c r="AA218" s="192"/>
      <c r="AB218" s="192"/>
      <c r="AC218" s="192"/>
      <c r="AD218" s="192"/>
      <c r="AE218" s="192"/>
      <c r="AF218" s="192"/>
      <c r="AG218" s="192"/>
      <c r="AH218" s="192"/>
      <c r="AI218" s="192"/>
      <c r="AJ218" s="192"/>
      <c r="AK218" s="192"/>
    </row>
    <row r="219" spans="27:37" ht="18" x14ac:dyDescent="0.2">
      <c r="AA219" s="192"/>
      <c r="AB219" s="192"/>
      <c r="AC219" s="192"/>
      <c r="AD219" s="192"/>
      <c r="AE219" s="192"/>
      <c r="AF219" s="192"/>
      <c r="AG219" s="192"/>
      <c r="AH219" s="192"/>
      <c r="AI219" s="192"/>
      <c r="AJ219" s="192"/>
      <c r="AK219" s="192"/>
    </row>
    <row r="220" spans="27:37" ht="18" x14ac:dyDescent="0.2">
      <c r="AA220" s="192"/>
      <c r="AB220" s="192"/>
      <c r="AC220" s="192"/>
      <c r="AD220" s="192"/>
      <c r="AE220" s="192"/>
      <c r="AF220" s="192"/>
      <c r="AG220" s="192"/>
      <c r="AH220" s="192"/>
      <c r="AI220" s="192"/>
      <c r="AJ220" s="192"/>
      <c r="AK220" s="192"/>
    </row>
    <row r="221" spans="27:37" ht="18" x14ac:dyDescent="0.2">
      <c r="AA221" s="192"/>
      <c r="AB221" s="192"/>
      <c r="AC221" s="192"/>
      <c r="AD221" s="192"/>
      <c r="AE221" s="192"/>
      <c r="AF221" s="192"/>
      <c r="AG221" s="192"/>
      <c r="AH221" s="192"/>
      <c r="AI221" s="192"/>
      <c r="AJ221" s="192"/>
      <c r="AK221" s="192"/>
    </row>
    <row r="222" spans="27:37" ht="18" x14ac:dyDescent="0.2">
      <c r="AA222" s="192"/>
      <c r="AB222" s="192"/>
      <c r="AC222" s="192"/>
      <c r="AD222" s="192"/>
      <c r="AE222" s="192"/>
      <c r="AF222" s="192"/>
      <c r="AG222" s="192"/>
      <c r="AH222" s="192"/>
      <c r="AI222" s="192"/>
      <c r="AJ222" s="192"/>
      <c r="AK222" s="192"/>
    </row>
    <row r="223" spans="27:37" ht="18" x14ac:dyDescent="0.2">
      <c r="AA223" s="192"/>
      <c r="AB223" s="192"/>
      <c r="AC223" s="192"/>
      <c r="AD223" s="192"/>
      <c r="AE223" s="192"/>
      <c r="AF223" s="192"/>
      <c r="AG223" s="192"/>
      <c r="AH223" s="192"/>
      <c r="AI223" s="192"/>
      <c r="AJ223" s="192"/>
      <c r="AK223" s="192"/>
    </row>
    <row r="224" spans="27:37" ht="18" x14ac:dyDescent="0.2">
      <c r="AA224" s="192"/>
      <c r="AB224" s="192"/>
      <c r="AC224" s="192"/>
      <c r="AD224" s="192"/>
      <c r="AE224" s="192"/>
      <c r="AF224" s="192"/>
      <c r="AG224" s="192"/>
      <c r="AH224" s="192"/>
      <c r="AI224" s="192"/>
      <c r="AJ224" s="192"/>
      <c r="AK224" s="192"/>
    </row>
    <row r="225" spans="27:37" ht="18" x14ac:dyDescent="0.2">
      <c r="AA225" s="192"/>
      <c r="AB225" s="192"/>
      <c r="AC225" s="192"/>
      <c r="AD225" s="192"/>
      <c r="AE225" s="192"/>
      <c r="AF225" s="192"/>
      <c r="AG225" s="192"/>
      <c r="AH225" s="192"/>
      <c r="AI225" s="192"/>
      <c r="AJ225" s="192"/>
      <c r="AK225" s="192"/>
    </row>
    <row r="226" spans="27:37" ht="18" x14ac:dyDescent="0.2">
      <c r="AA226" s="192"/>
      <c r="AB226" s="192"/>
      <c r="AC226" s="192"/>
      <c r="AD226" s="192"/>
      <c r="AE226" s="192"/>
      <c r="AF226" s="192"/>
      <c r="AG226" s="192"/>
      <c r="AH226" s="192"/>
      <c r="AI226" s="192"/>
      <c r="AJ226" s="192"/>
      <c r="AK226" s="192"/>
    </row>
    <row r="227" spans="27:37" ht="18" x14ac:dyDescent="0.2">
      <c r="AA227" s="192"/>
      <c r="AB227" s="192"/>
      <c r="AC227" s="192"/>
      <c r="AD227" s="192"/>
      <c r="AE227" s="192"/>
      <c r="AF227" s="192"/>
      <c r="AG227" s="192"/>
      <c r="AH227" s="192"/>
      <c r="AI227" s="192"/>
      <c r="AJ227" s="192"/>
      <c r="AK227" s="192"/>
    </row>
    <row r="228" spans="27:37" ht="18" x14ac:dyDescent="0.2">
      <c r="AA228" s="192"/>
      <c r="AB228" s="192"/>
      <c r="AC228" s="192"/>
      <c r="AD228" s="192"/>
      <c r="AE228" s="192"/>
      <c r="AF228" s="192"/>
      <c r="AG228" s="192"/>
      <c r="AH228" s="192"/>
      <c r="AI228" s="192"/>
      <c r="AJ228" s="192"/>
      <c r="AK228" s="192"/>
    </row>
    <row r="229" spans="27:37" ht="18" x14ac:dyDescent="0.2">
      <c r="AA229" s="192"/>
      <c r="AB229" s="192"/>
      <c r="AC229" s="192"/>
      <c r="AD229" s="192"/>
      <c r="AE229" s="192"/>
      <c r="AF229" s="192"/>
      <c r="AG229" s="192"/>
      <c r="AH229" s="192"/>
      <c r="AI229" s="192"/>
      <c r="AJ229" s="192"/>
      <c r="AK229" s="192"/>
    </row>
    <row r="230" spans="27:37" ht="18" x14ac:dyDescent="0.2">
      <c r="AA230" s="192"/>
      <c r="AB230" s="192"/>
      <c r="AC230" s="192"/>
      <c r="AD230" s="192"/>
      <c r="AE230" s="192"/>
      <c r="AF230" s="192"/>
      <c r="AG230" s="192"/>
      <c r="AH230" s="192"/>
      <c r="AI230" s="192"/>
      <c r="AJ230" s="192"/>
      <c r="AK230" s="192"/>
    </row>
    <row r="231" spans="27:37" ht="18" x14ac:dyDescent="0.2">
      <c r="AA231" s="192"/>
      <c r="AB231" s="192"/>
      <c r="AC231" s="192"/>
      <c r="AD231" s="192"/>
      <c r="AE231" s="192"/>
      <c r="AF231" s="192"/>
      <c r="AG231" s="192"/>
      <c r="AH231" s="192"/>
      <c r="AI231" s="192"/>
      <c r="AJ231" s="192"/>
      <c r="AK231" s="192"/>
    </row>
    <row r="232" spans="27:37" ht="18" x14ac:dyDescent="0.2">
      <c r="AA232" s="192"/>
      <c r="AB232" s="192"/>
      <c r="AC232" s="192"/>
      <c r="AD232" s="192"/>
      <c r="AE232" s="192"/>
      <c r="AF232" s="192"/>
      <c r="AG232" s="192"/>
      <c r="AH232" s="192"/>
      <c r="AI232" s="192"/>
      <c r="AJ232" s="192"/>
      <c r="AK232" s="192"/>
    </row>
    <row r="233" spans="27:37" ht="18" x14ac:dyDescent="0.2">
      <c r="AA233" s="192"/>
      <c r="AB233" s="192"/>
      <c r="AC233" s="192"/>
      <c r="AD233" s="192"/>
      <c r="AE233" s="192"/>
      <c r="AF233" s="192"/>
      <c r="AG233" s="192"/>
      <c r="AH233" s="192"/>
      <c r="AI233" s="192"/>
      <c r="AJ233" s="192"/>
      <c r="AK233" s="192"/>
    </row>
    <row r="234" spans="27:37" ht="18" x14ac:dyDescent="0.2">
      <c r="AA234" s="192"/>
      <c r="AB234" s="192"/>
      <c r="AC234" s="192"/>
      <c r="AD234" s="192"/>
      <c r="AE234" s="192"/>
      <c r="AF234" s="192"/>
      <c r="AG234" s="192"/>
      <c r="AH234" s="192"/>
      <c r="AI234" s="192"/>
      <c r="AJ234" s="192"/>
      <c r="AK234" s="192"/>
    </row>
    <row r="235" spans="27:37" ht="18" x14ac:dyDescent="0.2">
      <c r="AA235" s="192"/>
      <c r="AB235" s="192"/>
      <c r="AC235" s="192"/>
      <c r="AD235" s="192"/>
      <c r="AE235" s="192"/>
      <c r="AF235" s="192"/>
      <c r="AG235" s="192"/>
      <c r="AH235" s="192"/>
      <c r="AI235" s="192"/>
      <c r="AJ235" s="192"/>
      <c r="AK235" s="192"/>
    </row>
    <row r="236" spans="27:37" ht="18" x14ac:dyDescent="0.2">
      <c r="AA236" s="192"/>
      <c r="AB236" s="192"/>
      <c r="AC236" s="192"/>
      <c r="AD236" s="192"/>
      <c r="AE236" s="192"/>
      <c r="AF236" s="192"/>
      <c r="AG236" s="192"/>
      <c r="AH236" s="192"/>
      <c r="AI236" s="192"/>
      <c r="AJ236" s="192"/>
      <c r="AK236" s="192"/>
    </row>
    <row r="237" spans="27:37" ht="18" x14ac:dyDescent="0.2">
      <c r="AA237" s="192"/>
      <c r="AB237" s="192"/>
      <c r="AC237" s="192"/>
      <c r="AD237" s="192"/>
      <c r="AE237" s="192"/>
      <c r="AF237" s="192"/>
      <c r="AG237" s="192"/>
      <c r="AH237" s="192"/>
      <c r="AI237" s="192"/>
      <c r="AJ237" s="192"/>
      <c r="AK237" s="192"/>
    </row>
    <row r="238" spans="27:37" ht="18" x14ac:dyDescent="0.2">
      <c r="AA238" s="192"/>
      <c r="AB238" s="192"/>
      <c r="AC238" s="192"/>
      <c r="AD238" s="192"/>
      <c r="AE238" s="192"/>
      <c r="AF238" s="192"/>
      <c r="AG238" s="192"/>
      <c r="AH238" s="192"/>
      <c r="AI238" s="192"/>
      <c r="AJ238" s="192"/>
      <c r="AK238" s="192"/>
    </row>
    <row r="239" spans="27:37" ht="18" x14ac:dyDescent="0.2">
      <c r="AA239" s="192"/>
      <c r="AB239" s="192"/>
      <c r="AC239" s="192"/>
      <c r="AD239" s="192"/>
      <c r="AE239" s="192"/>
      <c r="AF239" s="192"/>
      <c r="AG239" s="192"/>
      <c r="AH239" s="192"/>
      <c r="AI239" s="192"/>
      <c r="AJ239" s="192"/>
      <c r="AK239" s="192"/>
    </row>
    <row r="240" spans="27:37" ht="18" x14ac:dyDescent="0.2">
      <c r="AA240" s="192"/>
      <c r="AB240" s="192"/>
      <c r="AC240" s="192"/>
      <c r="AD240" s="192"/>
      <c r="AE240" s="192"/>
      <c r="AF240" s="192"/>
      <c r="AG240" s="192"/>
      <c r="AH240" s="192"/>
      <c r="AI240" s="192"/>
      <c r="AJ240" s="192"/>
      <c r="AK240" s="192"/>
    </row>
    <row r="241" spans="27:37" ht="18" x14ac:dyDescent="0.2">
      <c r="AA241" s="192"/>
      <c r="AB241" s="192"/>
      <c r="AC241" s="192"/>
      <c r="AD241" s="192"/>
      <c r="AE241" s="192"/>
      <c r="AF241" s="192"/>
      <c r="AG241" s="192"/>
      <c r="AH241" s="192"/>
      <c r="AI241" s="192"/>
      <c r="AJ241" s="192"/>
      <c r="AK241" s="192"/>
    </row>
    <row r="242" spans="27:37" ht="18" x14ac:dyDescent="0.2">
      <c r="AA242" s="192"/>
      <c r="AB242" s="192"/>
      <c r="AC242" s="192"/>
      <c r="AD242" s="192"/>
      <c r="AE242" s="192"/>
      <c r="AF242" s="192"/>
      <c r="AG242" s="192"/>
      <c r="AH242" s="192"/>
      <c r="AI242" s="192"/>
      <c r="AJ242" s="192"/>
      <c r="AK242" s="192"/>
    </row>
    <row r="243" spans="27:37" ht="18" x14ac:dyDescent="0.2">
      <c r="AA243" s="192"/>
      <c r="AB243" s="192"/>
      <c r="AC243" s="192"/>
      <c r="AD243" s="192"/>
      <c r="AE243" s="192"/>
      <c r="AF243" s="192"/>
      <c r="AG243" s="192"/>
      <c r="AH243" s="192"/>
      <c r="AI243" s="192"/>
      <c r="AJ243" s="192"/>
      <c r="AK243" s="192"/>
    </row>
    <row r="244" spans="27:37" ht="18" x14ac:dyDescent="0.2">
      <c r="AA244" s="192"/>
      <c r="AB244" s="192"/>
      <c r="AC244" s="192"/>
      <c r="AD244" s="192"/>
      <c r="AE244" s="192"/>
      <c r="AF244" s="192"/>
      <c r="AG244" s="192"/>
      <c r="AH244" s="192"/>
      <c r="AI244" s="192"/>
      <c r="AJ244" s="192"/>
      <c r="AK244" s="192"/>
    </row>
    <row r="245" spans="27:37" ht="18" x14ac:dyDescent="0.2">
      <c r="AA245" s="192"/>
      <c r="AB245" s="192"/>
      <c r="AC245" s="192"/>
      <c r="AD245" s="192"/>
      <c r="AE245" s="192"/>
      <c r="AF245" s="192"/>
      <c r="AG245" s="192"/>
      <c r="AH245" s="192"/>
      <c r="AI245" s="192"/>
      <c r="AJ245" s="192"/>
      <c r="AK245" s="192"/>
    </row>
    <row r="246" spans="27:37" ht="18" x14ac:dyDescent="0.2">
      <c r="AA246" s="192"/>
      <c r="AB246" s="192"/>
      <c r="AC246" s="192"/>
      <c r="AD246" s="192"/>
      <c r="AE246" s="192"/>
      <c r="AF246" s="192"/>
      <c r="AG246" s="192"/>
      <c r="AH246" s="192"/>
      <c r="AI246" s="192"/>
      <c r="AJ246" s="192"/>
      <c r="AK246" s="192"/>
    </row>
  </sheetData>
  <mergeCells count="6">
    <mergeCell ref="B3:H3"/>
    <mergeCell ref="J3:K3"/>
    <mergeCell ref="C4:F4"/>
    <mergeCell ref="M3:O3"/>
    <mergeCell ref="C2:O2"/>
    <mergeCell ref="H4:Z4"/>
  </mergeCells>
  <pageMargins left="0.75" right="0.75" top="1" bottom="1" header="0.5" footer="0.5"/>
  <pageSetup orientation="portrait"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23"/>
  <sheetViews>
    <sheetView zoomScaleNormal="100" workbookViewId="0">
      <selection activeCell="A10" sqref="A10"/>
    </sheetView>
  </sheetViews>
  <sheetFormatPr baseColWidth="10" defaultColWidth="11.5" defaultRowHeight="13" x14ac:dyDescent="0.15"/>
  <cols>
    <col min="1" max="1" width="39.1640625" customWidth="1"/>
    <col min="2" max="2" width="7.6640625" customWidth="1"/>
  </cols>
  <sheetData>
    <row r="2" spans="2:2" ht="18" x14ac:dyDescent="0.2">
      <c r="B2" s="127" t="s">
        <v>195</v>
      </c>
    </row>
    <row r="3" spans="2:2" ht="18" x14ac:dyDescent="0.2">
      <c r="B3" s="127" t="s">
        <v>198</v>
      </c>
    </row>
    <row r="4" spans="2:2" ht="18" x14ac:dyDescent="0.2">
      <c r="B4" s="127"/>
    </row>
    <row r="5" spans="2:2" ht="18" x14ac:dyDescent="0.2">
      <c r="B5" s="127"/>
    </row>
    <row r="6" spans="2:2" ht="18" x14ac:dyDescent="0.2">
      <c r="B6" s="127" t="s">
        <v>188</v>
      </c>
    </row>
    <row r="7" spans="2:2" ht="18" x14ac:dyDescent="0.15">
      <c r="B7" s="126" t="s">
        <v>189</v>
      </c>
    </row>
    <row r="8" spans="2:2" ht="18" x14ac:dyDescent="0.15">
      <c r="B8" s="126" t="s">
        <v>190</v>
      </c>
    </row>
    <row r="9" spans="2:2" ht="18" x14ac:dyDescent="0.15">
      <c r="B9" s="126" t="s">
        <v>191</v>
      </c>
    </row>
    <row r="10" spans="2:2" ht="18" x14ac:dyDescent="0.15">
      <c r="B10" s="126" t="s">
        <v>192</v>
      </c>
    </row>
    <row r="11" spans="2:2" ht="18" x14ac:dyDescent="0.2">
      <c r="B11" s="127"/>
    </row>
    <row r="12" spans="2:2" ht="18" x14ac:dyDescent="0.15">
      <c r="B12" s="126" t="s">
        <v>193</v>
      </c>
    </row>
    <row r="13" spans="2:2" ht="18" x14ac:dyDescent="0.15">
      <c r="B13" s="126" t="s">
        <v>194</v>
      </c>
    </row>
    <row r="14" spans="2:2" x14ac:dyDescent="0.15">
      <c r="B14" s="49"/>
    </row>
    <row r="23" spans="1:1" x14ac:dyDescent="0.15">
      <c r="A23" s="132"/>
    </row>
  </sheetData>
  <phoneticPr fontId="3" type="noConversion"/>
  <printOptions gridLines="1"/>
  <pageMargins left="0.75" right="0.75" top="1" bottom="1" header="0.5" footer="0.5"/>
  <pageSetup scale="66" orientation="landscape" horizontalDpi="4294967292" verticalDpi="4294967292"/>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0</xdr:colOff>
                <xdr:row>0</xdr:row>
                <xdr:rowOff>0</xdr:rowOff>
              </from>
              <to>
                <xdr:col>4</xdr:col>
                <xdr:colOff>622300</xdr:colOff>
                <xdr:row>1</xdr:row>
                <xdr:rowOff>0</xdr:rowOff>
              </to>
            </anchor>
          </objectPr>
        </oleObject>
      </mc:Choice>
      <mc:Fallback>
        <oleObject progId="Word.Document.12" shapeId="5121" r:id="rId3"/>
      </mc:Fallback>
    </mc:AlternateContent>
    <mc:AlternateContent xmlns:mc="http://schemas.openxmlformats.org/markup-compatibility/2006">
      <mc:Choice Requires="x14">
        <oleObject progId="Document" dvAspect="DVASPECT_ICON" shapeId="5126" r:id="rId5">
          <objectPr defaultSize="0" autoPict="0" r:id="rId6">
            <anchor moveWithCells="1">
              <from>
                <xdr:col>0</xdr:col>
                <xdr:colOff>1955800</xdr:colOff>
                <xdr:row>5</xdr:row>
                <xdr:rowOff>88900</xdr:rowOff>
              </from>
              <to>
                <xdr:col>0</xdr:col>
                <xdr:colOff>2679700</xdr:colOff>
                <xdr:row>8</xdr:row>
                <xdr:rowOff>0</xdr:rowOff>
              </to>
            </anchor>
          </objectPr>
        </oleObject>
      </mc:Choice>
      <mc:Fallback>
        <oleObject progId="Document" dvAspect="DVASPECT_ICON" shapeId="5126" r:id="rId5"/>
      </mc:Fallback>
    </mc:AlternateContent>
    <mc:AlternateContent xmlns:mc="http://schemas.openxmlformats.org/markup-compatibility/2006">
      <mc:Choice Requires="x14">
        <oleObject progId="Document" dvAspect="DVASPECT_ICON" shapeId="5127" r:id="rId7">
          <objectPr defaultSize="0" autoPict="0" r:id="rId8">
            <anchor moveWithCells="1">
              <from>
                <xdr:col>0</xdr:col>
                <xdr:colOff>1943100</xdr:colOff>
                <xdr:row>11</xdr:row>
                <xdr:rowOff>38100</xdr:rowOff>
              </from>
              <to>
                <xdr:col>0</xdr:col>
                <xdr:colOff>2705100</xdr:colOff>
                <xdr:row>14</xdr:row>
                <xdr:rowOff>12700</xdr:rowOff>
              </to>
            </anchor>
          </objectPr>
        </oleObject>
      </mc:Choice>
      <mc:Fallback>
        <oleObject progId="Document" dvAspect="DVASPECT_ICON" shapeId="5127"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 ordinates</vt:lpstr>
      <vt:lpstr>VRP Model</vt:lpstr>
      <vt:lpstr>NNR</vt:lpstr>
      <vt:lpstr>Read me first</vt:lpstr>
      <vt:lpstr>'VRP Model'!Print_Area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2021-10-15T15:33:57Z</cp:lastPrinted>
  <dcterms:created xsi:type="dcterms:W3CDTF">2001-02-07T15:07:48Z</dcterms:created>
  <dcterms:modified xsi:type="dcterms:W3CDTF">2025-05-17T13:53:25Z</dcterms:modified>
</cp:coreProperties>
</file>